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 activeTab="5"/>
  </bookViews>
  <sheets>
    <sheet name="Infraestrutura" sheetId="6" r:id="rId1"/>
    <sheet name="1° TRI 2022" sheetId="3" r:id="rId2"/>
    <sheet name="2° TRI 2022" sheetId="4" r:id="rId3"/>
    <sheet name="3° TRI 2022" sheetId="5" r:id="rId4"/>
    <sheet name="4° TRI 2022" sheetId="1" r:id="rId5"/>
    <sheet name="Educação" sheetId="7" r:id="rId6"/>
  </sheets>
  <externalReferences>
    <externalReference r:id="rId7"/>
  </externalReferences>
  <definedNames>
    <definedName name="_xlnm.Print_Area" localSheetId="4">'4° TRI 2022'!$A$1:$W$40</definedName>
    <definedName name="_xlnm.Print_Area" localSheetId="0">Infraestrutura!$A$1:$W$40</definedName>
  </definedNames>
  <calcPr calcId="191029"/>
</workbook>
</file>

<file path=xl/calcChain.xml><?xml version="1.0" encoding="utf-8"?>
<calcChain xmlns="http://schemas.openxmlformats.org/spreadsheetml/2006/main">
  <c r="V15" i="1"/>
  <c r="S29" i="5" l="1"/>
  <c r="T29"/>
  <c r="V24" i="1"/>
  <c r="V10"/>
  <c r="T10"/>
  <c r="T9" i="6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8"/>
  <c r="R9"/>
  <c r="S9"/>
  <c r="U9"/>
  <c r="V9"/>
  <c r="W9"/>
  <c r="R10"/>
  <c r="S10"/>
  <c r="U10"/>
  <c r="V10"/>
  <c r="W10"/>
  <c r="R11"/>
  <c r="S11"/>
  <c r="U11"/>
  <c r="V11"/>
  <c r="W11"/>
  <c r="R12"/>
  <c r="S12"/>
  <c r="U12"/>
  <c r="V12"/>
  <c r="W12"/>
  <c r="R13"/>
  <c r="S13"/>
  <c r="U13"/>
  <c r="V13"/>
  <c r="W13"/>
  <c r="R14"/>
  <c r="S14"/>
  <c r="U14"/>
  <c r="V14"/>
  <c r="W14"/>
  <c r="R15"/>
  <c r="S15"/>
  <c r="U15"/>
  <c r="V15"/>
  <c r="W15"/>
  <c r="R16"/>
  <c r="S16"/>
  <c r="U16"/>
  <c r="V16"/>
  <c r="W16"/>
  <c r="R17"/>
  <c r="S17"/>
  <c r="U17"/>
  <c r="V17"/>
  <c r="W17"/>
  <c r="R18"/>
  <c r="S18"/>
  <c r="U18"/>
  <c r="V18"/>
  <c r="W18"/>
  <c r="R19"/>
  <c r="S19"/>
  <c r="U19"/>
  <c r="V19"/>
  <c r="W19"/>
  <c r="R20"/>
  <c r="S20"/>
  <c r="U20"/>
  <c r="V20"/>
  <c r="W20"/>
  <c r="R21"/>
  <c r="S21"/>
  <c r="U21"/>
  <c r="V21"/>
  <c r="W21"/>
  <c r="R22"/>
  <c r="S22"/>
  <c r="U22"/>
  <c r="V22"/>
  <c r="W22"/>
  <c r="R23"/>
  <c r="S23"/>
  <c r="U23"/>
  <c r="V23"/>
  <c r="W23"/>
  <c r="R24"/>
  <c r="S24"/>
  <c r="U24"/>
  <c r="V24"/>
  <c r="W24"/>
  <c r="R25"/>
  <c r="S25"/>
  <c r="U25"/>
  <c r="V25"/>
  <c r="W25"/>
  <c r="R26"/>
  <c r="S26"/>
  <c r="U26"/>
  <c r="V26"/>
  <c r="W26"/>
  <c r="R27"/>
  <c r="S27"/>
  <c r="U27"/>
  <c r="V27"/>
  <c r="W27"/>
  <c r="R28"/>
  <c r="S28"/>
  <c r="U28"/>
  <c r="V28"/>
  <c r="W28"/>
  <c r="R29"/>
  <c r="S29"/>
  <c r="U29"/>
  <c r="V29"/>
  <c r="W29"/>
  <c r="R30"/>
  <c r="S30"/>
  <c r="U30"/>
  <c r="V30"/>
  <c r="W30"/>
  <c r="R31"/>
  <c r="S31"/>
  <c r="U31"/>
  <c r="V31"/>
  <c r="W31"/>
  <c r="R32"/>
  <c r="S32"/>
  <c r="U32"/>
  <c r="V32"/>
  <c r="W32"/>
  <c r="R33"/>
  <c r="S33"/>
  <c r="U33"/>
  <c r="V33"/>
  <c r="W33"/>
  <c r="R34"/>
  <c r="S34"/>
  <c r="U34"/>
  <c r="V34"/>
  <c r="W34"/>
  <c r="R35"/>
  <c r="S35"/>
  <c r="U35"/>
  <c r="V35"/>
  <c r="W35"/>
  <c r="W8"/>
  <c r="V8"/>
  <c r="U8"/>
  <c r="S8"/>
  <c r="R8"/>
  <c r="V29" i="5"/>
  <c r="U29"/>
  <c r="R29"/>
  <c r="V28"/>
  <c r="U28"/>
  <c r="U25"/>
  <c r="V25" s="1"/>
  <c r="T25"/>
  <c r="R25"/>
  <c r="U24"/>
  <c r="V24" s="1"/>
  <c r="T24"/>
  <c r="R24"/>
  <c r="V22"/>
  <c r="U22"/>
  <c r="R22"/>
  <c r="V21"/>
  <c r="U21"/>
  <c r="R21"/>
  <c r="V20"/>
  <c r="U20"/>
  <c r="R20"/>
  <c r="V16"/>
  <c r="U16"/>
  <c r="R16"/>
  <c r="U14"/>
  <c r="T14"/>
  <c r="R14"/>
  <c r="P8"/>
  <c r="V29" i="4" l="1"/>
  <c r="U29"/>
  <c r="T29"/>
  <c r="S29"/>
  <c r="R29"/>
  <c r="U25"/>
  <c r="V25" s="1"/>
  <c r="T25"/>
  <c r="S25"/>
  <c r="R25"/>
  <c r="U24"/>
  <c r="V24" s="1"/>
  <c r="T24"/>
  <c r="S24"/>
  <c r="R24"/>
  <c r="U14"/>
  <c r="T14"/>
  <c r="V14" s="1"/>
  <c r="R14"/>
  <c r="P8"/>
  <c r="O25" i="6" l="1"/>
  <c r="P8"/>
  <c r="V14" i="3"/>
  <c r="R14"/>
  <c r="S31" i="1"/>
  <c r="R31"/>
  <c r="V31"/>
  <c r="U31"/>
  <c r="T31"/>
  <c r="V29" l="1"/>
  <c r="U29"/>
  <c r="T29"/>
  <c r="S29"/>
  <c r="R29"/>
  <c r="U28"/>
  <c r="V28"/>
  <c r="T28"/>
  <c r="S28"/>
  <c r="R28"/>
  <c r="V14"/>
  <c r="U25"/>
  <c r="T25"/>
  <c r="S25"/>
  <c r="R25"/>
  <c r="O25"/>
  <c r="T24"/>
  <c r="U24"/>
  <c r="V22"/>
  <c r="U22"/>
  <c r="V21"/>
  <c r="V20"/>
  <c r="V16"/>
  <c r="T21"/>
  <c r="U21"/>
  <c r="U10"/>
  <c r="S10"/>
  <c r="R10"/>
  <c r="R24" l="1"/>
  <c r="R21"/>
  <c r="R22"/>
  <c r="R16"/>
  <c r="R20"/>
  <c r="U20"/>
  <c r="U16"/>
  <c r="U14"/>
  <c r="R14"/>
  <c r="P8" l="1"/>
  <c r="V25"/>
</calcChain>
</file>

<file path=xl/sharedStrings.xml><?xml version="1.0" encoding="utf-8"?>
<sst xmlns="http://schemas.openxmlformats.org/spreadsheetml/2006/main" count="1900" uniqueCount="198">
  <si>
    <t xml:space="preserve">MAPA DEMONSTRATIVO DE OBRAS E SERVIÇOS DE ENGENHARIA </t>
  </si>
  <si>
    <t>UNIDADE:</t>
  </si>
  <si>
    <t>MUNICÍPIO DO PAULISTA</t>
  </si>
  <si>
    <t>EXERCÍCIO:</t>
  </si>
  <si>
    <t>PERÍODO:</t>
  </si>
  <si>
    <t>MODALIDADE / Nº LICITAÇÃO</t>
  </si>
  <si>
    <t>IDENTIFICAÇÃO DA OBRA, SERVIÇO OU AQUISIÇÃO</t>
  </si>
  <si>
    <t>CONVÊNIO</t>
  </si>
  <si>
    <t>CONTRATADO</t>
  </si>
  <si>
    <t>CONTRATO</t>
  </si>
  <si>
    <t>ADITIVO</t>
  </si>
  <si>
    <t>REAJUSTE (R$)</t>
  </si>
  <si>
    <t>EXECUÇÃO</t>
  </si>
  <si>
    <t>VALOR PAGO ACUMULADO NA OBRA OU SERVIÇO (R$)</t>
  </si>
  <si>
    <t>SITUAÇÃO</t>
  </si>
  <si>
    <t>Nº / ANO</t>
  </si>
  <si>
    <t xml:space="preserve">CONCEDENTE  </t>
  </si>
  <si>
    <t>REPASSE (R$)</t>
  </si>
  <si>
    <t>CNPJ</t>
  </si>
  <si>
    <t>RAZÃO SOCIAL</t>
  </si>
  <si>
    <t>DATA INÍCIO</t>
  </si>
  <si>
    <t>PRAZO</t>
  </si>
  <si>
    <t>VALOR CONTRATADO (R$)</t>
  </si>
  <si>
    <t>DATA CONCLUSÃO/ PARALIZAÇÃO</t>
  </si>
  <si>
    <t>PRAZO ADITADO</t>
  </si>
  <si>
    <t>VALOR ADITADO ACUMULADO</t>
  </si>
  <si>
    <t>NATUREZA DA DESPESA</t>
  </si>
  <si>
    <t>VALOR PAGO ACUMULADO NO PERÍODO (R$)</t>
  </si>
  <si>
    <t>VALOR PAGO ACUMULADO NO EXERCÍCIO (R$)</t>
  </si>
  <si>
    <t>CC001/2019</t>
  </si>
  <si>
    <t>Serviços de restauração do pavimento e/ou pavimentação de vias no Bairro de Maranguape I, Paulista/PE.</t>
  </si>
  <si>
    <t>00.999.591/0001-52</t>
  </si>
  <si>
    <t>AGC CONSTRUÇÕES  E EMPREENDIMENTOS LTDA</t>
  </si>
  <si>
    <t>062/2020</t>
  </si>
  <si>
    <t>4 meses</t>
  </si>
  <si>
    <t>--</t>
  </si>
  <si>
    <t>180 dias</t>
  </si>
  <si>
    <t>EM ANDAMENTO</t>
  </si>
  <si>
    <t>19.221.997/0001-38</t>
  </si>
  <si>
    <t>6 meses</t>
  </si>
  <si>
    <t>365 dias</t>
  </si>
  <si>
    <t>MINISTÉRIO DO DESENVOLVIMENTO REGIONAL/CAIXA</t>
  </si>
  <si>
    <t>CC 006/2019</t>
  </si>
  <si>
    <t>17.268.623/0001-42</t>
  </si>
  <si>
    <t>PLANCON - PLANEJAMENTO CONSTRUÇÕES E SERVIÇOS EIRELI - EPP</t>
  </si>
  <si>
    <t>105/2020</t>
  </si>
  <si>
    <t>210 dias</t>
  </si>
  <si>
    <t>CC001/2016</t>
  </si>
  <si>
    <t>Pavimentação em paralelepípedo e drenagem das ruas Aratuípe, Ceilão, Alterosa, Aluinópolis e Alvinópolis - bairro Nossa Senhora da Conceição - Paulista/PE.</t>
  </si>
  <si>
    <t xml:space="preserve">CR 793760/2013 - OP 1010 399 21 </t>
  </si>
  <si>
    <t>036/2017</t>
  </si>
  <si>
    <t>CC006/2018</t>
  </si>
  <si>
    <t>CR 0223.918-99/2007</t>
  </si>
  <si>
    <t>10.978.682/0001-65</t>
  </si>
  <si>
    <t>PLÍNIO CAVALCANTI &amp; CIA LTDA.</t>
  </si>
  <si>
    <t>138/2018</t>
  </si>
  <si>
    <t>Governo do Estado de PE - SECRETARIA DE PLANEJAMENTO DO ESTADO DE PE</t>
  </si>
  <si>
    <t>Pregão Eletrônico
 020/2020</t>
  </si>
  <si>
    <t>Serviço de pavimentação e drenagem de diversas ruas nos bairros de Pau Amarelo, Janga e Nossa Senhora da Conceição - Paulista/PE</t>
  </si>
  <si>
    <t>17.191.579/0001-10</t>
  </si>
  <si>
    <t>144/2020</t>
  </si>
  <si>
    <t>INACABADA</t>
  </si>
  <si>
    <r>
      <t>VALOR</t>
    </r>
    <r>
      <rPr>
        <b/>
        <u/>
        <sz val="12"/>
        <rFont val="Calibri"/>
        <family val="2"/>
        <scheme val="minor"/>
      </rPr>
      <t xml:space="preserve"> MEDIDO</t>
    </r>
    <r>
      <rPr>
        <b/>
        <sz val="12"/>
        <rFont val="Calibri"/>
        <family val="2"/>
        <scheme val="minor"/>
      </rPr>
      <t xml:space="preserve"> ACUMULADO (R$)</t>
    </r>
  </si>
  <si>
    <r>
      <t xml:space="preserve">VALOR </t>
    </r>
    <r>
      <rPr>
        <b/>
        <u/>
        <sz val="12"/>
        <rFont val="Calibri"/>
        <family val="2"/>
        <scheme val="minor"/>
      </rPr>
      <t>MEDIDO</t>
    </r>
    <r>
      <rPr>
        <b/>
        <sz val="12"/>
        <rFont val="Calibri"/>
        <family val="2"/>
        <scheme val="minor"/>
      </rPr>
      <t xml:space="preserve"> NO PERÍODO (R$)</t>
    </r>
  </si>
  <si>
    <t>145/2020</t>
  </si>
  <si>
    <t>Pregão Eletrõnico 109/2020</t>
  </si>
  <si>
    <t>Pavimentação e drenagem das ruas: Rua Rio Amazonas, Rua do Campo, Rua 112, Trav. Da Rua do Campo, Rua Tomas Santos, Rua Praça Tiradentes e Rua 20A, no município do Paulista/PE</t>
  </si>
  <si>
    <t>136/2020</t>
  </si>
  <si>
    <t>TP002/2020</t>
  </si>
  <si>
    <t>Pavimentação no trecho da Avenida Cláudio Gueiros Leite (Rodovia PE-01) no Município do Paulista/PE</t>
  </si>
  <si>
    <t>CR Nº 842051/2016</t>
  </si>
  <si>
    <t>MINISTÉRIO DO TURISMO/CAIXA</t>
  </si>
  <si>
    <t xml:space="preserve">
______________________________________________
LÍDIO SÉRGIO VALENÇA DE SOUZA
SECRETÁRIO DE INFRAESTRUTURA
CPF: 471.007.104-72</t>
  </si>
  <si>
    <t>B&amp;B LOCAÇÃO DE MÃO DE OBRA LTDA</t>
  </si>
  <si>
    <t>035/2021</t>
  </si>
  <si>
    <t>SECRETARIA DE INFRAESTRUTURA</t>
  </si>
  <si>
    <t xml:space="preserve">
______________________________________________
GIORGIO OLIVEIRA A. CAVALCANTI
AGENTE ORÇAMENTÁRIO
CPF: 014.170.094-70</t>
  </si>
  <si>
    <t>TP001/2021</t>
  </si>
  <si>
    <t>Requalificação da praça Anibal Fernandes, localizada no bairro de Jardim Paulista, no município do Paulista/PE</t>
  </si>
  <si>
    <t>044/2021</t>
  </si>
  <si>
    <t>Termo de Adesão 122/2014</t>
  </si>
  <si>
    <t>12 meses</t>
  </si>
  <si>
    <t>Serviços de requalificação e modernização do Clube Municipal do Nobre, no bairro do Nobre, no município do Paulista/PE</t>
  </si>
  <si>
    <t>008/2022</t>
  </si>
  <si>
    <t>CONTRAPARTIDA (R$)</t>
  </si>
  <si>
    <t>TP004/2021</t>
  </si>
  <si>
    <t>Serviços de pavimentação em paralelepípedo e drenagem em diversas ruas no município do Paulista/PE (LOTE 01)</t>
  </si>
  <si>
    <t>Serviços de pavimentação em paralelepípedo e drenagem em diversas ruas no município do Paulista/PE (LOTE 02)</t>
  </si>
  <si>
    <t>1560 dias</t>
  </si>
  <si>
    <t>24 meses</t>
  </si>
  <si>
    <t>CC003/2021</t>
  </si>
  <si>
    <t>03.951.168.0001/70</t>
  </si>
  <si>
    <t>CONSTRUTORA NOVO MUNDO EIRELI</t>
  </si>
  <si>
    <t>013/2022</t>
  </si>
  <si>
    <t>DL 040/2021</t>
  </si>
  <si>
    <r>
      <t xml:space="preserve">Obras de recapeamento asfáltico nos bairros da Vila Torres Galvão e Maria Farinha, Paulista/PE.  </t>
    </r>
    <r>
      <rPr>
        <b/>
        <sz val="12"/>
        <rFont val="Calibri"/>
        <family val="2"/>
        <scheme val="minor"/>
      </rPr>
      <t>ITEM 01</t>
    </r>
    <r>
      <rPr>
        <sz val="12"/>
        <rFont val="Calibri"/>
        <family val="2"/>
        <scheme val="minor"/>
      </rPr>
      <t xml:space="preserve">
</t>
    </r>
  </si>
  <si>
    <t>CR Nº 826633/2016</t>
  </si>
  <si>
    <r>
      <t xml:space="preserve">Obras de recapeamento asfáltico de vias no bairros de Engenho Maranguape. Paulista/PE. 
</t>
    </r>
    <r>
      <rPr>
        <b/>
        <sz val="12"/>
        <rFont val="Calibri"/>
        <family val="2"/>
        <scheme val="minor"/>
      </rPr>
      <t xml:space="preserve">ITEM 02 </t>
    </r>
  </si>
  <si>
    <t>CR Nº 830608/2016</t>
  </si>
  <si>
    <r>
      <t xml:space="preserve">Obras de recapeamento asfáltico de vias no bairro de Jaguarana, Paulista/PE. 
</t>
    </r>
    <r>
      <rPr>
        <b/>
        <sz val="12"/>
        <rFont val="Calibri"/>
        <family val="2"/>
        <scheme val="minor"/>
      </rPr>
      <t>ITEM 03</t>
    </r>
  </si>
  <si>
    <t>CR Nº 830596/2016</t>
  </si>
  <si>
    <r>
      <t xml:space="preserve">Obras de pavimentação asfáltica e recapeamento asfáltico de vias no bairro do Janga , Paulista/PE. 
</t>
    </r>
    <r>
      <rPr>
        <b/>
        <sz val="12"/>
        <rFont val="Calibri"/>
        <family val="2"/>
        <scheme val="minor"/>
      </rPr>
      <t>ITEM 04</t>
    </r>
  </si>
  <si>
    <t>CR Nº 830317/2016</t>
  </si>
  <si>
    <r>
      <t xml:space="preserve">Obras de Pavimentação Asfáltica e Recapeamento Asfáltico no bairro de Paratibe, Paulista/PE. 
</t>
    </r>
    <r>
      <rPr>
        <b/>
        <sz val="12"/>
        <rFont val="Calibri"/>
        <family val="2"/>
        <scheme val="minor"/>
      </rPr>
      <t>ITEM 05</t>
    </r>
  </si>
  <si>
    <t>CR Nº 830271/2016</t>
  </si>
  <si>
    <r>
      <t xml:space="preserve">Obras de Pavimentação Asfáltico e Recapeamento Asfáltico no bairro do Janga, Paulista/PE. 
</t>
    </r>
    <r>
      <rPr>
        <b/>
        <sz val="12"/>
        <rFont val="Calibri"/>
        <family val="2"/>
        <scheme val="minor"/>
      </rPr>
      <t>ITEM 06</t>
    </r>
  </si>
  <si>
    <t>CR Nº 834851/2016</t>
  </si>
  <si>
    <r>
      <t xml:space="preserve">Obras de pavimentação asfáltica, recapeamento e drenagem nas vias do bairro de Arthur Lundgren II, Paulista/PE. 
</t>
    </r>
    <r>
      <rPr>
        <b/>
        <sz val="12"/>
        <rFont val="Calibri"/>
        <family val="2"/>
        <scheme val="minor"/>
      </rPr>
      <t>ITEM 07</t>
    </r>
  </si>
  <si>
    <t>CR Nº 834847/2016</t>
  </si>
  <si>
    <r>
      <t xml:space="preserve">Obras de Pavimentação Asfáltica e Recapeamento Asfáltico de Vias dos Bairros de Alameda Paulista e Riacho de Prata, Paulista/PE. 
</t>
    </r>
    <r>
      <rPr>
        <b/>
        <sz val="12"/>
        <rFont val="Calibri"/>
        <family val="2"/>
        <scheme val="minor"/>
      </rPr>
      <t>ITEM 08</t>
    </r>
  </si>
  <si>
    <t>CR Nº 800670/2013</t>
  </si>
  <si>
    <t>CC 004/2021</t>
  </si>
  <si>
    <t>Serviços de requalificação e modernização da Praça Emílio Russel, localizada no bairro de Maranguape I, no município do Paulista/PE</t>
  </si>
  <si>
    <t>032/2022</t>
  </si>
  <si>
    <t>TP 010/2021</t>
  </si>
  <si>
    <t>Serviços de requalificação da praça e da quadra poliesportiva localizada na Rua D, no bairro da Miruieira, no município do Paulista/PE</t>
  </si>
  <si>
    <t>15.666.873/0001-05</t>
  </si>
  <si>
    <t>CONSTRUSERV SERVIÇOS E CONSTRUTORA LTDA</t>
  </si>
  <si>
    <t>025/2022</t>
  </si>
  <si>
    <t>TP 008/2021</t>
  </si>
  <si>
    <t>Serviços de pavimentação e drenagem da Rua Irlanda e Travessa da Rua Irlanda, no bairro de Nossa Senhora da Conceição, no município do Paulista/PE</t>
  </si>
  <si>
    <t>08.336.260/0001-44</t>
  </si>
  <si>
    <t>BARROS &amp; ARAÚJO ENGENHARIA LTDA</t>
  </si>
  <si>
    <t>035/2022</t>
  </si>
  <si>
    <t>5 meses</t>
  </si>
  <si>
    <t>Urbanização da área de reassentamento do loteamento Mãe Jaquinha das comunidades Justiça e Paz(Tururu) e São Pedro e pavimentação e drenagem de vias arteriais e coletoras nos bairros do Janga e Pau Amarelo.</t>
  </si>
  <si>
    <t>16 meses</t>
  </si>
  <si>
    <t>CONCLUÍDO</t>
  </si>
  <si>
    <t>8 meses</t>
  </si>
  <si>
    <r>
      <t xml:space="preserve">Serviços de pavimentação e recapeamento asfáltico da duplicação de trecho da PE 01 (nos bairros de Pau Amarelo e N. Sra. do Ó) e pavimentação asfáltica de trecho da Rua Abgail Russel, no bairro de N. Sra. Do Ó, no município do Paulista/PE </t>
    </r>
    <r>
      <rPr>
        <b/>
        <sz val="12"/>
        <rFont val="Calibri"/>
        <family val="2"/>
        <scheme val="minor"/>
      </rPr>
      <t>(LOTE 01)</t>
    </r>
  </si>
  <si>
    <r>
      <t>Serviços de pavimentação e recapeamento asfáltico da duplicação de trecho da PE 01 (nos bairros de Pau Amarelo e N. Sra. do Ó) e pavimentação asfáltica de trecho da Rua Abgail Russel, no bairro de N. Sra. Do Ó, no município do Paulista/PE</t>
    </r>
    <r>
      <rPr>
        <b/>
        <sz val="12"/>
        <rFont val="Calibri"/>
        <family val="2"/>
        <scheme val="minor"/>
      </rPr>
      <t xml:space="preserve"> (LOTE 02)</t>
    </r>
  </si>
  <si>
    <t>054/2022</t>
  </si>
  <si>
    <t>055/2022</t>
  </si>
  <si>
    <t>149/2022</t>
  </si>
  <si>
    <t>CC 003/2022</t>
  </si>
  <si>
    <t>Serviços de pavimentação da Rua 156 e recapeamento asfáltico das ruas 144, 149, 151, 152, 157, 159, 160, 167 e Rua do Contorno, todas no bairro de Jardim Paulista Alto, no município do Paulista</t>
  </si>
  <si>
    <t>CR Nº 845081/2017</t>
  </si>
  <si>
    <t>DL 018/2022</t>
  </si>
  <si>
    <t>Obras emergenciais de engenharia destinhadas à execução dos serviços de contenção de encostas - construção de muro de arrimo em pedras rachão, pavimentação e drenagem, localizado na ladeira do Visgueiro, bairro da Mirueira, município do Paulista/PE</t>
  </si>
  <si>
    <t>GLC CONSTRUÇÕES E SERVIÇOS LTDA</t>
  </si>
  <si>
    <t>TP 002/2022</t>
  </si>
  <si>
    <t>Implantação do centro da mulher empreendedora e centro comercila de resistência, na Praça João Pessoa, município do Paulista</t>
  </si>
  <si>
    <t>04.539.545/0001-21</t>
  </si>
  <si>
    <t>J.I CONSTRUTORA E SERVIÇOS LTDA</t>
  </si>
  <si>
    <t>4º TRIMESTRE - OUTUBRO À DEZEMBRO</t>
  </si>
  <si>
    <t>600 dias</t>
  </si>
  <si>
    <t>TP005/2022</t>
  </si>
  <si>
    <t>Contratação de empresa para execução das obras de engenharia destinadas a implantação de enrocamentos aderentes e drenagem nos pontos de risco para proteção da erosão costeira localizada nos bairros do Janga e Pau Amarelo, município do Paulista</t>
  </si>
  <si>
    <t>70.086.111/0001-48</t>
  </si>
  <si>
    <t>COASTAL - CONSTRUÇÕES E SOLUÇÕES TÉCNICAS AMBIENTAIS</t>
  </si>
  <si>
    <t>143/2022</t>
  </si>
  <si>
    <t>TP 008/2022</t>
  </si>
  <si>
    <t>Contratação de empresa para execução dos serviços de pavimentação e drenagem da Rua Irlanda e Travessa Irlanda, localizadas no bairro de Nossa Senhora da Conceição, Paulista/PE</t>
  </si>
  <si>
    <t>151/2022</t>
  </si>
  <si>
    <t>1º TRIMESTRE - JANEIRO A MARÇO</t>
  </si>
  <si>
    <t>CR Nº 871872/2018</t>
  </si>
  <si>
    <t>PARALISADA</t>
  </si>
  <si>
    <t>GLC ENGENHARIA E INCORPORAÇÕES LTDA</t>
  </si>
  <si>
    <t>20 meses</t>
  </si>
  <si>
    <t>urbanização da área de reassentamento do loteamento Mãe Jaquinha das comunidades Justiça e Paz(Tururu) e São Pedro e pavimentação e drenagem de vias arteriais e coletoras nos bairros do Janga e Pau Amarelo.</t>
  </si>
  <si>
    <t>Serviços de pavimentação e recapeamento asfáltico da duplicação de trecho da PE 01 (nos bairros de Pau Amarelo e N. Sra. do Ó) e pavimentação asfáltica de trecho da Rua Abgail Russel, no bairro de N. Sra. Do Ó, no município do Paulista/PE (LOTE 01)</t>
  </si>
  <si>
    <t>Serviços de pavimentação e recapeamento asfáltico da duplicação de trecho da PE 01 (nos bairros de Pau Amarelo e N. Sra. do Ó) e pavimentação asfáltica de trecho da Rua Abgail Russel, no bairro de N. Sra. Do Ó, no município do Paulista/PE (LOTE 02)</t>
  </si>
  <si>
    <t>2º TRIMESTRE - ABRIL A JUNHO</t>
  </si>
  <si>
    <t>3º TRIMESTRE - JULHO À SETEMBRO</t>
  </si>
  <si>
    <t>767 dias</t>
  </si>
  <si>
    <t>360 dias</t>
  </si>
  <si>
    <t>4 MESES</t>
  </si>
  <si>
    <t xml:space="preserve">Obras de recapeamento asfáltico nos bairros da Vila Torres Galvão e Maria Farinha, Paulista/PE.  ITEM 01
</t>
  </si>
  <si>
    <t xml:space="preserve">Obras de recapeamento asfáltico de vias no bairros de Engenho Maranguape. Paulista/PE. 
ITEM 02 </t>
  </si>
  <si>
    <t>Obras de recapeamento asfáltico de vias no bairro de Jaguarana, Paulista/PE. 
ITEM 03</t>
  </si>
  <si>
    <t>Obras de pavimentação asfáltica e recapeamento asfáltico de vias no bairro do Janga , Paulista/PE. 
ITEM 04</t>
  </si>
  <si>
    <t>Obras de Pavimentação Asfáltica e Recapeamento Asfáltico no bairro de Paratibe, Paulista/PE. 
ITEM 05</t>
  </si>
  <si>
    <t>Obras de Pavimentação Asfáltico e Recapeamento Asfáltico no bairro do Janga, Paulista/PE. 
ITEM 06</t>
  </si>
  <si>
    <t>Obras de pavimentação asfáltica, recapeamento e drenagem nas vias do bairro de Arthur Lundgren II, Paulista/PE. 
ITEM 07</t>
  </si>
  <si>
    <t>Obras de Pavimentação Asfáltica e Recapeamento Asfáltico de Vias dos Bairros de Alameda Paulista e Riacho de Prata, Paulista/PE. 
ITEM 08</t>
  </si>
  <si>
    <t>JANEIRO À DEZEMBRO</t>
  </si>
  <si>
    <t>SECRETARIA DE EDUCAÇÃO</t>
  </si>
  <si>
    <r>
      <rPr>
        <b/>
        <sz val="12"/>
        <rFont val="Calibri"/>
      </rPr>
      <t>VALOR</t>
    </r>
    <r>
      <rPr>
        <b/>
        <u/>
        <sz val="12"/>
        <rFont val="Calibri"/>
      </rPr>
      <t xml:space="preserve"> MEDIDO</t>
    </r>
    <r>
      <rPr>
        <b/>
        <sz val="12"/>
        <rFont val="Calibri"/>
      </rPr>
      <t xml:space="preserve"> ACUMULADO (R$)</t>
    </r>
  </si>
  <si>
    <r>
      <rPr>
        <b/>
        <sz val="12"/>
        <rFont val="Calibri"/>
      </rPr>
      <t xml:space="preserve">VALOR </t>
    </r>
    <r>
      <rPr>
        <b/>
        <u/>
        <sz val="12"/>
        <rFont val="Calibri"/>
      </rPr>
      <t>MEDIDO</t>
    </r>
    <r>
      <rPr>
        <b/>
        <sz val="12"/>
        <rFont val="Calibri"/>
      </rPr>
      <t xml:space="preserve"> NO PERÍODO (R$)</t>
    </r>
  </si>
  <si>
    <t>ADESÃO A ATA Nº 007/2021 - PROCESSO LICITATÓRIO Nº 23231.000144.2020-08/2020.</t>
  </si>
  <si>
    <t>FORNECIMENTO E INSTALAÇÃO DE SALAS MODULARES CONFOME ESPECIFICAÇÕES E QUANTITATIVOS ESTABELECIDOS NO TERMO DE REFERÊNCIA, ANEXO DO EDITAL BEM COMO PROCESSO DE ADESÃO Nº 007/2021 À ATA DE REGISTRO DE PREÇOS Nº 054/2020 DO INSTITUTO FEDERAL DE EDUCAÇÃO, CIÊNCIA E TECNOLOGIA DE RORAIMA.</t>
  </si>
  <si>
    <t>09.176.584/0001-25</t>
  </si>
  <si>
    <t>ITP -INDÚSTRIA, COMÉRCIO E SERVIÇOS DE TUBOS &amp; PERFIS LTDA</t>
  </si>
  <si>
    <t>061/2021</t>
  </si>
  <si>
    <t>12 MESES</t>
  </si>
  <si>
    <t>X</t>
  </si>
  <si>
    <t>1º BM ( Escola Municipal Nossa Prata) = R$ 3.326.400,00 - 2º BM (CEMEDI Tio Roberto + Escola Municipal Maria das  Neves) = R$ 604.800,00 - 3º BM (Escola Municipal Imperatriz Maria Leopoldina) = R$ 907.200,00</t>
  </si>
  <si>
    <t>CONTRATO Nº 024/2022 - PROCESSO LICITATÓRIO Nº 124/2021</t>
  </si>
  <si>
    <t>CONTRATAÇÃO DE EMPRESA DE ENGENHARIA ESPECIALIZADA EM CONSTRUÇÃO CIVIL PARA ESTRUTURAÇÃO E ORDENAMENTO DA ESCOLA DOM HELDER CÂMARA, DO BAIRRO DE MARANGUAPE II, NO MUNICÍPIO DO PAULISTA/PE.</t>
  </si>
  <si>
    <t>03.539.154/0001-44</t>
  </si>
  <si>
    <t>MULTISET ENGENHARIA LTDA</t>
  </si>
  <si>
    <t>024/2022</t>
  </si>
  <si>
    <t>8 MESES</t>
  </si>
  <si>
    <t xml:space="preserve">PROCESSO ADMINISTRATIVO SEDUC Nº 001/2022 </t>
  </si>
  <si>
    <t>CONTRATAÇÃO DE EMPRESA DE ENGENHARIA PARA PRESTAÇÃO DE SERVIÇOS DE MANUTENÇÃO (CORRETIVA E PREVENTIVA) DAS ESCOLAS E PRÉDIOS DA SECRETARIA MUNICIPAL DE EDUCAÇÃO DESTE MUNICÍPIO, SEJAM IMÓVEIS PRÓPRIOS OU NÃO (PRÉDIOS E ÁREAS EXTERNAS) COM O FORNECIMENTO DE TODOS OS MATERIAIS, EQUIPAMENTOS E MÃO DE OBRA, DE ACORDO COM AS ESPECIFICAÇÕES E QUANTITATIVOS PREVISTOS NA PLANILHA ORÇAMENTÁRIA DE ADESÃO QUE PASSA A FAZER PARTE INTEGRANTE DO PRESENTE INSTRUMENTO.</t>
  </si>
  <si>
    <t>03.951.168/0001-70</t>
  </si>
  <si>
    <t>007/2022</t>
  </si>
  <si>
    <t>1º BM = 341.134,12</t>
  </si>
</sst>
</file>

<file path=xl/styles.xml><?xml version="1.0" encoding="utf-8"?>
<styleSheet xmlns="http://schemas.openxmlformats.org/spreadsheetml/2006/main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#,##0.00"/>
    <numFmt numFmtId="165" formatCode="#,##0.00;[Red]&quot;(&quot;#,##0.00&quot;)&quot;"/>
    <numFmt numFmtId="166" formatCode="_-&quot;R$&quot;\ * #,##0.00_-;\-&quot;R$&quot;\ * #,##0.00_-;_-&quot;R$&quot;\ * &quot;-&quot;??_-;_-@"/>
    <numFmt numFmtId="167" formatCode="&quot;R$&quot;\ #,##0.00"/>
    <numFmt numFmtId="168" formatCode="_-* #,##0.00_-;\-* #,##0.00_-;_-* &quot;-&quot;??_-;_-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</font>
    <font>
      <sz val="11"/>
      <name val="Calibri"/>
    </font>
    <font>
      <sz val="12"/>
      <name val="Calibri"/>
    </font>
    <font>
      <sz val="12"/>
      <name val="Calibri"/>
      <family val="2"/>
    </font>
    <font>
      <b/>
      <u/>
      <sz val="12"/>
      <name val="Calibri"/>
    </font>
    <font>
      <sz val="12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0" fontId="2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164" fontId="3" fillId="0" borderId="10" xfId="1" applyNumberFormat="1" applyFont="1" applyFill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164" fontId="3" fillId="0" borderId="10" xfId="1" quotePrefix="1" applyNumberFormat="1" applyFont="1" applyFill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3" fillId="0" borderId="11" xfId="1" quotePrefix="1" applyNumberFormat="1" applyFont="1" applyFill="1" applyBorder="1" applyAlignment="1">
      <alignment horizontal="center" vertical="center" wrapText="1"/>
    </xf>
    <xf numFmtId="164" fontId="3" fillId="0" borderId="12" xfId="1" quotePrefix="1" applyNumberFormat="1" applyFont="1" applyFill="1" applyBorder="1" applyAlignment="1">
      <alignment horizontal="center" vertical="center" wrapText="1"/>
    </xf>
    <xf numFmtId="0" fontId="3" fillId="0" borderId="11" xfId="0" quotePrefix="1" applyFont="1" applyBorder="1" applyAlignment="1">
      <alignment horizontal="center" vertical="center" wrapText="1"/>
    </xf>
    <xf numFmtId="4" fontId="3" fillId="0" borderId="18" xfId="0" quotePrefix="1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4" fontId="3" fillId="0" borderId="12" xfId="0" quotePrefix="1" applyNumberFormat="1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20" xfId="0" quotePrefix="1" applyFont="1" applyBorder="1" applyAlignment="1">
      <alignment horizontal="center" vertical="center" wrapText="1"/>
    </xf>
    <xf numFmtId="164" fontId="3" fillId="0" borderId="20" xfId="1" quotePrefix="1" applyNumberFormat="1" applyFont="1" applyFill="1" applyBorder="1" applyAlignment="1">
      <alignment horizontal="center" vertical="center" wrapText="1"/>
    </xf>
    <xf numFmtId="164" fontId="3" fillId="0" borderId="19" xfId="1" quotePrefix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4" fontId="3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4" fontId="3" fillId="0" borderId="20" xfId="1" applyNumberFormat="1" applyFont="1" applyFill="1" applyBorder="1" applyAlignment="1">
      <alignment horizontal="center" vertical="center" wrapText="1"/>
    </xf>
    <xf numFmtId="14" fontId="3" fillId="0" borderId="19" xfId="0" quotePrefix="1" applyNumberFormat="1" applyFont="1" applyBorder="1" applyAlignment="1">
      <alignment horizontal="center" vertical="center" wrapText="1"/>
    </xf>
    <xf numFmtId="0" fontId="3" fillId="0" borderId="2" xfId="1" quotePrefix="1" applyNumberFormat="1" applyFont="1" applyFill="1" applyBorder="1" applyAlignment="1">
      <alignment horizontal="center" vertical="center" wrapText="1"/>
    </xf>
    <xf numFmtId="4" fontId="3" fillId="0" borderId="3" xfId="0" quotePrefix="1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20" xfId="0" quotePrefix="1" applyNumberFormat="1" applyFont="1" applyBorder="1" applyAlignment="1">
      <alignment horizontal="center" vertical="center" wrapText="1"/>
    </xf>
    <xf numFmtId="4" fontId="3" fillId="0" borderId="19" xfId="0" quotePrefix="1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4" fontId="3" fillId="0" borderId="0" xfId="2" applyFont="1" applyFill="1" applyBorder="1" applyAlignment="1">
      <alignment horizontal="center" vertical="center" wrapText="1"/>
    </xf>
    <xf numFmtId="44" fontId="2" fillId="2" borderId="15" xfId="2" applyFont="1" applyFill="1" applyBorder="1" applyAlignment="1">
      <alignment horizontal="center" vertical="center" wrapText="1"/>
    </xf>
    <xf numFmtId="44" fontId="3" fillId="0" borderId="19" xfId="2" applyFont="1" applyFill="1" applyBorder="1" applyAlignment="1">
      <alignment horizontal="center" vertical="center" wrapText="1"/>
    </xf>
    <xf numFmtId="43" fontId="3" fillId="0" borderId="12" xfId="2" quotePrefix="1" applyNumberFormat="1" applyFont="1" applyFill="1" applyBorder="1" applyAlignment="1">
      <alignment horizontal="center" vertical="center" wrapText="1"/>
    </xf>
    <xf numFmtId="14" fontId="3" fillId="0" borderId="18" xfId="0" applyNumberFormat="1" applyFont="1" applyBorder="1" applyAlignment="1">
      <alignment horizontal="center" vertical="center" wrapText="1"/>
    </xf>
    <xf numFmtId="0" fontId="3" fillId="0" borderId="11" xfId="1" applyNumberFormat="1" applyFont="1" applyFill="1" applyBorder="1" applyAlignment="1">
      <alignment horizontal="center" vertical="center" wrapText="1"/>
    </xf>
    <xf numFmtId="44" fontId="3" fillId="0" borderId="12" xfId="2" applyFont="1" applyFill="1" applyBorder="1" applyAlignment="1">
      <alignment horizontal="center" vertical="center" wrapText="1"/>
    </xf>
    <xf numFmtId="4" fontId="3" fillId="0" borderId="10" xfId="0" quotePrefix="1" applyNumberFormat="1" applyFont="1" applyBorder="1" applyAlignment="1">
      <alignment horizontal="center" vertical="center" wrapText="1"/>
    </xf>
    <xf numFmtId="4" fontId="3" fillId="0" borderId="12" xfId="0" quotePrefix="1" applyNumberFormat="1" applyFont="1" applyBorder="1" applyAlignment="1">
      <alignment horizontal="center" vertical="center" wrapText="1"/>
    </xf>
    <xf numFmtId="164" fontId="3" fillId="0" borderId="12" xfId="1" applyNumberFormat="1" applyFont="1" applyFill="1" applyBorder="1" applyAlignment="1">
      <alignment horizontal="center" vertical="center" wrapText="1"/>
    </xf>
    <xf numFmtId="14" fontId="3" fillId="0" borderId="12" xfId="1" quotePrefix="1" applyNumberFormat="1" applyFont="1" applyFill="1" applyBorder="1" applyAlignment="1">
      <alignment horizontal="center" vertical="center" wrapText="1"/>
    </xf>
    <xf numFmtId="164" fontId="3" fillId="0" borderId="18" xfId="0" quotePrefix="1" applyNumberFormat="1" applyFont="1" applyBorder="1" applyAlignment="1">
      <alignment horizontal="center" vertical="center" wrapText="1"/>
    </xf>
    <xf numFmtId="43" fontId="3" fillId="0" borderId="12" xfId="2" applyNumberFormat="1" applyFont="1" applyFill="1" applyBorder="1" applyAlignment="1">
      <alignment horizontal="center" vertical="center" wrapText="1"/>
    </xf>
    <xf numFmtId="164" fontId="3" fillId="0" borderId="18" xfId="1" quotePrefix="1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3" fontId="5" fillId="0" borderId="10" xfId="2" applyNumberFormat="1" applyFont="1" applyFill="1" applyBorder="1" applyAlignment="1">
      <alignment horizontal="center" vertical="center" wrapText="1"/>
    </xf>
    <xf numFmtId="14" fontId="6" fillId="0" borderId="12" xfId="1" quotePrefix="1" applyNumberFormat="1" applyFont="1" applyFill="1" applyBorder="1" applyAlignment="1">
      <alignment horizontal="center" vertical="center" wrapText="1"/>
    </xf>
    <xf numFmtId="0" fontId="3" fillId="0" borderId="18" xfId="1" quotePrefix="1" applyNumberFormat="1" applyFont="1" applyFill="1" applyBorder="1" applyAlignment="1">
      <alignment horizontal="center" vertical="center" wrapText="1"/>
    </xf>
    <xf numFmtId="43" fontId="5" fillId="0" borderId="20" xfId="2" applyNumberFormat="1" applyFont="1" applyFill="1" applyBorder="1" applyAlignment="1">
      <alignment horizontal="center" vertical="center" wrapText="1"/>
    </xf>
    <xf numFmtId="14" fontId="6" fillId="0" borderId="19" xfId="1" quotePrefix="1" applyNumberFormat="1" applyFont="1" applyFill="1" applyBorder="1" applyAlignment="1">
      <alignment horizontal="center" vertical="center" wrapText="1"/>
    </xf>
    <xf numFmtId="43" fontId="3" fillId="0" borderId="19" xfId="2" quotePrefix="1" applyNumberFormat="1" applyFont="1" applyFill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164" fontId="3" fillId="0" borderId="10" xfId="1" applyNumberFormat="1" applyFont="1" applyFill="1" applyBorder="1" applyAlignment="1">
      <alignment horizontal="right" vertical="center" wrapText="1"/>
    </xf>
    <xf numFmtId="4" fontId="3" fillId="0" borderId="12" xfId="2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4" fontId="3" fillId="0" borderId="21" xfId="1" quotePrefix="1" applyNumberFormat="1" applyFont="1" applyFill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164" fontId="2" fillId="0" borderId="21" xfId="1" quotePrefix="1" applyNumberFormat="1" applyFont="1" applyFill="1" applyBorder="1" applyAlignment="1">
      <alignment horizontal="center" vertical="center" wrapText="1"/>
    </xf>
    <xf numFmtId="164" fontId="2" fillId="0" borderId="21" xfId="1" applyNumberFormat="1" applyFont="1" applyFill="1" applyBorder="1" applyAlignment="1">
      <alignment horizontal="center" vertical="center" wrapText="1"/>
    </xf>
    <xf numFmtId="0" fontId="2" fillId="0" borderId="10" xfId="0" quotePrefix="1" applyFont="1" applyBorder="1" applyAlignment="1">
      <alignment horizontal="center" vertical="center" wrapText="1"/>
    </xf>
    <xf numFmtId="164" fontId="2" fillId="0" borderId="10" xfId="1" quotePrefix="1" applyNumberFormat="1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0" xfId="0" quotePrefix="1" applyNumberFormat="1" applyFont="1" applyBorder="1" applyAlignment="1">
      <alignment horizontal="center" vertical="center" wrapText="1"/>
    </xf>
    <xf numFmtId="4" fontId="2" fillId="0" borderId="21" xfId="0" quotePrefix="1" applyNumberFormat="1" applyFont="1" applyBorder="1" applyAlignment="1">
      <alignment horizontal="center" vertical="center" wrapText="1"/>
    </xf>
    <xf numFmtId="0" fontId="2" fillId="0" borderId="20" xfId="0" quotePrefix="1" applyFont="1" applyBorder="1" applyAlignment="1">
      <alignment horizontal="center" vertical="center" wrapText="1"/>
    </xf>
    <xf numFmtId="164" fontId="2" fillId="0" borderId="20" xfId="1" quotePrefix="1" applyNumberFormat="1" applyFont="1" applyFill="1" applyBorder="1" applyAlignment="1">
      <alignment horizontal="center" vertical="center" wrapText="1"/>
    </xf>
    <xf numFmtId="164" fontId="2" fillId="0" borderId="26" xfId="1" quotePrefix="1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0" xfId="0" quotePrefix="1" applyFont="1" applyBorder="1" applyAlignment="1">
      <alignment horizontal="center" vertical="center" wrapText="1"/>
    </xf>
    <xf numFmtId="0" fontId="2" fillId="0" borderId="33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64" fontId="2" fillId="0" borderId="35" xfId="1" applyNumberFormat="1" applyFont="1" applyFill="1" applyBorder="1" applyAlignment="1">
      <alignment horizontal="center" vertical="center" wrapText="1"/>
    </xf>
    <xf numFmtId="4" fontId="2" fillId="0" borderId="36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4" fontId="3" fillId="0" borderId="35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164" fontId="3" fillId="0" borderId="35" xfId="1" applyNumberFormat="1" applyFont="1" applyFill="1" applyBorder="1" applyAlignment="1">
      <alignment horizontal="center" vertical="center" wrapText="1"/>
    </xf>
    <xf numFmtId="0" fontId="3" fillId="0" borderId="38" xfId="0" quotePrefix="1" applyFont="1" applyBorder="1" applyAlignment="1">
      <alignment horizontal="center" vertical="center" wrapText="1"/>
    </xf>
    <xf numFmtId="0" fontId="3" fillId="0" borderId="37" xfId="1" applyNumberFormat="1" applyFont="1" applyFill="1" applyBorder="1" applyAlignment="1">
      <alignment horizontal="center" vertical="center" wrapText="1"/>
    </xf>
    <xf numFmtId="44" fontId="3" fillId="0" borderId="38" xfId="2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35" xfId="0" quotePrefix="1" applyNumberFormat="1" applyFont="1" applyBorder="1" applyAlignment="1">
      <alignment horizontal="center" vertical="center" wrapText="1"/>
    </xf>
    <xf numFmtId="4" fontId="3" fillId="0" borderId="38" xfId="0" quotePrefix="1" applyNumberFormat="1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164" fontId="3" fillId="0" borderId="38" xfId="1" applyNumberFormat="1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14" fontId="3" fillId="0" borderId="46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164" fontId="3" fillId="0" borderId="46" xfId="1" applyNumberFormat="1" applyFont="1" applyFill="1" applyBorder="1" applyAlignment="1">
      <alignment horizontal="center" vertical="center" wrapText="1"/>
    </xf>
    <xf numFmtId="14" fontId="3" fillId="0" borderId="47" xfId="1" quotePrefix="1" applyNumberFormat="1" applyFont="1" applyFill="1" applyBorder="1" applyAlignment="1">
      <alignment horizontal="center" vertical="center" wrapText="1"/>
    </xf>
    <xf numFmtId="0" fontId="3" fillId="0" borderId="45" xfId="1" quotePrefix="1" applyNumberFormat="1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4" fontId="3" fillId="0" borderId="46" xfId="0" quotePrefix="1" applyNumberFormat="1" applyFont="1" applyBorder="1" applyAlignment="1">
      <alignment horizontal="center" vertical="center" wrapText="1"/>
    </xf>
    <xf numFmtId="4" fontId="3" fillId="0" borderId="48" xfId="0" quotePrefix="1" applyNumberFormat="1" applyFont="1" applyBorder="1" applyAlignment="1">
      <alignment horizontal="center" vertical="center" wrapText="1"/>
    </xf>
    <xf numFmtId="0" fontId="3" fillId="0" borderId="50" xfId="0" quotePrefix="1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14" fontId="3" fillId="0" borderId="21" xfId="0" quotePrefix="1" applyNumberFormat="1" applyFont="1" applyBorder="1" applyAlignment="1">
      <alignment horizontal="center" vertical="center" wrapText="1"/>
    </xf>
    <xf numFmtId="164" fontId="3" fillId="0" borderId="12" xfId="0" quotePrefix="1" applyNumberFormat="1" applyFont="1" applyBorder="1" applyAlignment="1">
      <alignment horizontal="center" vertical="center" wrapText="1"/>
    </xf>
    <xf numFmtId="164" fontId="3" fillId="0" borderId="52" xfId="1" quotePrefix="1" applyNumberFormat="1" applyFont="1" applyFill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center" vertical="center" wrapText="1"/>
    </xf>
    <xf numFmtId="4" fontId="3" fillId="0" borderId="52" xfId="0" quotePrefix="1" applyNumberFormat="1" applyFont="1" applyBorder="1" applyAlignment="1">
      <alignment horizontal="center" vertical="center" wrapText="1"/>
    </xf>
    <xf numFmtId="164" fontId="3" fillId="0" borderId="52" xfId="0" quotePrefix="1" applyNumberFormat="1" applyFont="1" applyBorder="1" applyAlignment="1">
      <alignment horizontal="center" vertical="center" wrapText="1"/>
    </xf>
    <xf numFmtId="4" fontId="3" fillId="0" borderId="54" xfId="0" applyNumberFormat="1" applyFont="1" applyBorder="1" applyAlignment="1">
      <alignment horizontal="center" vertical="center" wrapText="1"/>
    </xf>
    <xf numFmtId="0" fontId="3" fillId="0" borderId="21" xfId="0" quotePrefix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 wrapText="1"/>
    </xf>
    <xf numFmtId="4" fontId="3" fillId="0" borderId="52" xfId="0" applyNumberFormat="1" applyFont="1" applyBorder="1" applyAlignment="1">
      <alignment horizontal="center" vertical="center" wrapText="1"/>
    </xf>
    <xf numFmtId="4" fontId="3" fillId="0" borderId="53" xfId="0" applyNumberFormat="1" applyFont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center" vertical="center" wrapText="1"/>
    </xf>
    <xf numFmtId="0" fontId="3" fillId="0" borderId="18" xfId="0" quotePrefix="1" applyFont="1" applyBorder="1" applyAlignment="1">
      <alignment horizontal="center" vertical="center" wrapText="1"/>
    </xf>
    <xf numFmtId="0" fontId="3" fillId="0" borderId="12" xfId="1" quotePrefix="1" applyNumberFormat="1" applyFont="1" applyFill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19" xfId="1" quotePrefix="1" applyNumberFormat="1" applyFont="1" applyFill="1" applyBorder="1" applyAlignment="1">
      <alignment horizontal="center" vertical="center" wrapText="1"/>
    </xf>
    <xf numFmtId="0" fontId="3" fillId="0" borderId="3" xfId="1" quotePrefix="1" applyNumberFormat="1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2" fillId="0" borderId="56" xfId="0" quotePrefix="1" applyFont="1" applyBorder="1" applyAlignment="1">
      <alignment horizontal="center" vertical="center" wrapText="1"/>
    </xf>
    <xf numFmtId="0" fontId="2" fillId="0" borderId="57" xfId="0" quotePrefix="1" applyFont="1" applyBorder="1" applyAlignment="1">
      <alignment horizontal="center" vertical="center" wrapText="1"/>
    </xf>
    <xf numFmtId="164" fontId="2" fillId="0" borderId="57" xfId="1" quotePrefix="1" applyNumberFormat="1" applyFont="1" applyFill="1" applyBorder="1" applyAlignment="1">
      <alignment horizontal="center" vertical="center" wrapText="1"/>
    </xf>
    <xf numFmtId="164" fontId="2" fillId="0" borderId="58" xfId="1" quotePrefix="1" applyNumberFormat="1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14" fontId="3" fillId="0" borderId="57" xfId="0" applyNumberFormat="1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164" fontId="3" fillId="0" borderId="57" xfId="1" applyNumberFormat="1" applyFont="1" applyFill="1" applyBorder="1" applyAlignment="1">
      <alignment horizontal="center" vertical="center" wrapText="1"/>
    </xf>
    <xf numFmtId="14" fontId="3" fillId="0" borderId="58" xfId="0" quotePrefix="1" applyNumberFormat="1" applyFont="1" applyBorder="1" applyAlignment="1">
      <alignment horizontal="center" vertical="center" wrapText="1"/>
    </xf>
    <xf numFmtId="0" fontId="3" fillId="0" borderId="56" xfId="1" quotePrefix="1" applyNumberFormat="1" applyFont="1" applyFill="1" applyBorder="1" applyAlignment="1">
      <alignment horizontal="center" vertical="center" wrapText="1"/>
    </xf>
    <xf numFmtId="44" fontId="3" fillId="0" borderId="58" xfId="2" applyFont="1" applyFill="1" applyBorder="1" applyAlignment="1">
      <alignment horizontal="center" vertical="center" wrapText="1"/>
    </xf>
    <xf numFmtId="4" fontId="3" fillId="0" borderId="55" xfId="0" quotePrefix="1" applyNumberFormat="1" applyFont="1" applyBorder="1" applyAlignment="1">
      <alignment horizontal="center" vertical="center" wrapText="1"/>
    </xf>
    <xf numFmtId="4" fontId="3" fillId="0" borderId="57" xfId="0" applyNumberFormat="1" applyFont="1" applyBorder="1" applyAlignment="1">
      <alignment horizontal="center" vertical="center" wrapText="1"/>
    </xf>
    <xf numFmtId="4" fontId="3" fillId="0" borderId="57" xfId="0" quotePrefix="1" applyNumberFormat="1" applyFont="1" applyBorder="1" applyAlignment="1">
      <alignment horizontal="center" vertical="center" wrapText="1"/>
    </xf>
    <xf numFmtId="4" fontId="3" fillId="0" borderId="58" xfId="0" quotePrefix="1" applyNumberFormat="1" applyFont="1" applyBorder="1" applyAlignment="1">
      <alignment horizontal="center" vertical="center" wrapText="1"/>
    </xf>
    <xf numFmtId="4" fontId="3" fillId="0" borderId="59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164" fontId="3" fillId="4" borderId="35" xfId="1" applyNumberFormat="1" applyFont="1" applyFill="1" applyBorder="1" applyAlignment="1">
      <alignment horizontal="center" vertical="center" wrapText="1"/>
    </xf>
    <xf numFmtId="4" fontId="3" fillId="4" borderId="38" xfId="0" applyNumberFormat="1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14" fontId="3" fillId="4" borderId="35" xfId="0" applyNumberFormat="1" applyFont="1" applyFill="1" applyBorder="1" applyAlignment="1">
      <alignment horizontal="center" vertical="center" wrapText="1"/>
    </xf>
    <xf numFmtId="0" fontId="3" fillId="4" borderId="38" xfId="0" quotePrefix="1" applyFont="1" applyFill="1" applyBorder="1" applyAlignment="1">
      <alignment horizontal="center" vertical="center" wrapText="1"/>
    </xf>
    <xf numFmtId="0" fontId="3" fillId="4" borderId="37" xfId="1" applyNumberFormat="1" applyFont="1" applyFill="1" applyBorder="1" applyAlignment="1">
      <alignment horizontal="center" vertical="center" wrapText="1"/>
    </xf>
    <xf numFmtId="44" fontId="3" fillId="4" borderId="38" xfId="2" applyFont="1" applyFill="1" applyBorder="1" applyAlignment="1">
      <alignment horizontal="center" vertical="center" wrapText="1"/>
    </xf>
    <xf numFmtId="4" fontId="3" fillId="4" borderId="23" xfId="0" applyNumberFormat="1" applyFont="1" applyFill="1" applyBorder="1" applyAlignment="1">
      <alignment horizontal="center" vertical="center" wrapText="1"/>
    </xf>
    <xf numFmtId="4" fontId="3" fillId="4" borderId="35" xfId="0" applyNumberFormat="1" applyFont="1" applyFill="1" applyBorder="1" applyAlignment="1">
      <alignment horizontal="center" vertical="center" wrapText="1"/>
    </xf>
    <xf numFmtId="4" fontId="3" fillId="4" borderId="35" xfId="0" quotePrefix="1" applyNumberFormat="1" applyFont="1" applyFill="1" applyBorder="1" applyAlignment="1">
      <alignment horizontal="center" vertical="center" wrapText="1"/>
    </xf>
    <xf numFmtId="4" fontId="3" fillId="4" borderId="38" xfId="0" quotePrefix="1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28" xfId="0" applyNumberFormat="1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64" fontId="3" fillId="4" borderId="10" xfId="1" applyNumberFormat="1" applyFont="1" applyFill="1" applyBorder="1" applyAlignment="1">
      <alignment horizontal="center" vertical="center" wrapText="1"/>
    </xf>
    <xf numFmtId="164" fontId="3" fillId="4" borderId="12" xfId="1" quotePrefix="1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4" fontId="3" fillId="4" borderId="10" xfId="0" applyNumberFormat="1" applyFont="1" applyFill="1" applyBorder="1" applyAlignment="1">
      <alignment horizontal="center" vertical="center" wrapText="1"/>
    </xf>
    <xf numFmtId="14" fontId="3" fillId="4" borderId="12" xfId="0" quotePrefix="1" applyNumberFormat="1" applyFont="1" applyFill="1" applyBorder="1" applyAlignment="1">
      <alignment horizontal="center" vertical="center" wrapText="1"/>
    </xf>
    <xf numFmtId="0" fontId="3" fillId="4" borderId="11" xfId="1" applyNumberFormat="1" applyFont="1" applyFill="1" applyBorder="1" applyAlignment="1">
      <alignment horizontal="center" vertical="center" wrapText="1"/>
    </xf>
    <xf numFmtId="44" fontId="3" fillId="4" borderId="12" xfId="2" applyFont="1" applyFill="1" applyBorder="1" applyAlignment="1">
      <alignment horizontal="center" vertical="center" wrapText="1"/>
    </xf>
    <xf numFmtId="4" fontId="3" fillId="4" borderId="60" xfId="0" quotePrefix="1" applyNumberFormat="1" applyFont="1" applyFill="1" applyBorder="1" applyAlignment="1">
      <alignment horizontal="center" vertical="center" wrapText="1"/>
    </xf>
    <xf numFmtId="4" fontId="3" fillId="4" borderId="10" xfId="0" applyNumberFormat="1" applyFont="1" applyFill="1" applyBorder="1" applyAlignment="1">
      <alignment horizontal="center" vertical="center" wrapText="1"/>
    </xf>
    <xf numFmtId="4" fontId="3" fillId="4" borderId="10" xfId="0" quotePrefix="1" applyNumberFormat="1" applyFont="1" applyFill="1" applyBorder="1" applyAlignment="1">
      <alignment horizontal="center" vertical="center" wrapText="1"/>
    </xf>
    <xf numFmtId="4" fontId="3" fillId="4" borderId="12" xfId="0" quotePrefix="1" applyNumberFormat="1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center" vertical="center" wrapText="1"/>
    </xf>
    <xf numFmtId="4" fontId="3" fillId="4" borderId="53" xfId="0" applyNumberFormat="1" applyFont="1" applyFill="1" applyBorder="1" applyAlignment="1">
      <alignment horizontal="center" vertical="center" wrapText="1"/>
    </xf>
    <xf numFmtId="164" fontId="3" fillId="4" borderId="12" xfId="1" applyNumberFormat="1" applyFont="1" applyFill="1" applyBorder="1" applyAlignment="1">
      <alignment horizontal="center" vertical="center" wrapText="1"/>
    </xf>
    <xf numFmtId="14" fontId="3" fillId="4" borderId="12" xfId="1" quotePrefix="1" applyNumberFormat="1" applyFont="1" applyFill="1" applyBorder="1" applyAlignment="1">
      <alignment horizontal="center" vertical="center" wrapText="1"/>
    </xf>
    <xf numFmtId="0" fontId="3" fillId="4" borderId="11" xfId="1" quotePrefix="1" applyNumberFormat="1" applyFont="1" applyFill="1" applyBorder="1" applyAlignment="1">
      <alignment horizontal="center" vertical="center" wrapText="1"/>
    </xf>
    <xf numFmtId="0" fontId="3" fillId="4" borderId="60" xfId="0" applyFont="1" applyFill="1" applyBorder="1" applyAlignment="1">
      <alignment horizontal="center" vertical="center" wrapText="1"/>
    </xf>
    <xf numFmtId="0" fontId="3" fillId="4" borderId="11" xfId="0" quotePrefix="1" applyFont="1" applyFill="1" applyBorder="1" applyAlignment="1">
      <alignment horizontal="center" vertical="center" wrapText="1"/>
    </xf>
    <xf numFmtId="0" fontId="3" fillId="4" borderId="10" xfId="0" quotePrefix="1" applyFont="1" applyFill="1" applyBorder="1" applyAlignment="1">
      <alignment horizontal="center" vertical="center" wrapText="1"/>
    </xf>
    <xf numFmtId="164" fontId="3" fillId="4" borderId="10" xfId="1" quotePrefix="1" applyNumberFormat="1" applyFont="1" applyFill="1" applyBorder="1" applyAlignment="1">
      <alignment horizontal="center" vertical="center" wrapText="1"/>
    </xf>
    <xf numFmtId="164" fontId="3" fillId="4" borderId="60" xfId="0" quotePrefix="1" applyNumberFormat="1" applyFont="1" applyFill="1" applyBorder="1" applyAlignment="1">
      <alignment horizontal="center" vertical="center" wrapText="1"/>
    </xf>
    <xf numFmtId="43" fontId="3" fillId="4" borderId="12" xfId="2" applyNumberFormat="1" applyFont="1" applyFill="1" applyBorder="1" applyAlignment="1">
      <alignment horizontal="center" vertical="center" wrapText="1"/>
    </xf>
    <xf numFmtId="164" fontId="3" fillId="4" borderId="60" xfId="1" quotePrefix="1" applyNumberFormat="1" applyFont="1" applyFill="1" applyBorder="1" applyAlignment="1">
      <alignment horizontal="center" vertical="center" wrapText="1"/>
    </xf>
    <xf numFmtId="43" fontId="3" fillId="4" borderId="12" xfId="2" quotePrefix="1" applyNumberFormat="1" applyFont="1" applyFill="1" applyBorder="1" applyAlignment="1">
      <alignment horizontal="center" vertical="center" wrapText="1"/>
    </xf>
    <xf numFmtId="4" fontId="3" fillId="4" borderId="12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43" fontId="5" fillId="4" borderId="10" xfId="2" applyNumberFormat="1" applyFont="1" applyFill="1" applyBorder="1" applyAlignment="1">
      <alignment horizontal="center" vertical="center" wrapText="1"/>
    </xf>
    <xf numFmtId="14" fontId="6" fillId="4" borderId="12" xfId="1" quotePrefix="1" applyNumberFormat="1" applyFont="1" applyFill="1" applyBorder="1" applyAlignment="1">
      <alignment horizontal="center" vertical="center" wrapText="1"/>
    </xf>
    <xf numFmtId="0" fontId="3" fillId="4" borderId="60" xfId="1" quotePrefix="1" applyNumberFormat="1" applyFont="1" applyFill="1" applyBorder="1" applyAlignment="1">
      <alignment horizontal="center" vertical="center" wrapText="1"/>
    </xf>
    <xf numFmtId="3" fontId="3" fillId="4" borderId="11" xfId="0" applyNumberFormat="1" applyFont="1" applyFill="1" applyBorder="1" applyAlignment="1">
      <alignment horizontal="center" vertical="center" wrapText="1"/>
    </xf>
    <xf numFmtId="164" fontId="3" fillId="4" borderId="10" xfId="1" applyNumberFormat="1" applyFont="1" applyFill="1" applyBorder="1" applyAlignment="1">
      <alignment horizontal="right" vertical="center" wrapText="1"/>
    </xf>
    <xf numFmtId="4" fontId="3" fillId="4" borderId="12" xfId="2" applyNumberFormat="1" applyFont="1" applyFill="1" applyBorder="1" applyAlignment="1">
      <alignment horizontal="center" vertical="center" wrapText="1"/>
    </xf>
    <xf numFmtId="4" fontId="3" fillId="4" borderId="1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quotePrefix="1" applyFont="1" applyFill="1" applyBorder="1" applyAlignment="1">
      <alignment horizontal="center" vertical="center" wrapText="1"/>
    </xf>
    <xf numFmtId="0" fontId="3" fillId="4" borderId="20" xfId="0" quotePrefix="1" applyFont="1" applyFill="1" applyBorder="1" applyAlignment="1">
      <alignment horizontal="center" vertical="center" wrapText="1"/>
    </xf>
    <xf numFmtId="164" fontId="3" fillId="4" borderId="20" xfId="1" quotePrefix="1" applyNumberFormat="1" applyFont="1" applyFill="1" applyBorder="1" applyAlignment="1">
      <alignment horizontal="center" vertical="center" wrapText="1"/>
    </xf>
    <xf numFmtId="164" fontId="3" fillId="4" borderId="19" xfId="1" quotePrefix="1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14" fontId="3" fillId="4" borderId="20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164" fontId="3" fillId="4" borderId="20" xfId="1" applyNumberFormat="1" applyFont="1" applyFill="1" applyBorder="1" applyAlignment="1">
      <alignment horizontal="center" vertical="center" wrapText="1"/>
    </xf>
    <xf numFmtId="14" fontId="3" fillId="4" borderId="19" xfId="0" quotePrefix="1" applyNumberFormat="1" applyFont="1" applyFill="1" applyBorder="1" applyAlignment="1">
      <alignment horizontal="center" vertical="center" wrapText="1"/>
    </xf>
    <xf numFmtId="0" fontId="3" fillId="4" borderId="2" xfId="1" quotePrefix="1" applyNumberFormat="1" applyFont="1" applyFill="1" applyBorder="1" applyAlignment="1">
      <alignment horizontal="center" vertical="center" wrapText="1"/>
    </xf>
    <xf numFmtId="43" fontId="3" fillId="4" borderId="19" xfId="2" quotePrefix="1" applyNumberFormat="1" applyFont="1" applyFill="1" applyBorder="1" applyAlignment="1">
      <alignment horizontal="center" vertical="center" wrapText="1"/>
    </xf>
    <xf numFmtId="4" fontId="3" fillId="4" borderId="25" xfId="0" quotePrefix="1" applyNumberFormat="1" applyFont="1" applyFill="1" applyBorder="1" applyAlignment="1">
      <alignment horizontal="center" vertical="center" wrapText="1"/>
    </xf>
    <xf numFmtId="4" fontId="3" fillId="4" borderId="20" xfId="0" applyNumberFormat="1" applyFont="1" applyFill="1" applyBorder="1" applyAlignment="1">
      <alignment horizontal="center" vertical="center" wrapText="1"/>
    </xf>
    <xf numFmtId="4" fontId="3" fillId="4" borderId="20" xfId="0" quotePrefix="1" applyNumberFormat="1" applyFont="1" applyFill="1" applyBorder="1" applyAlignment="1">
      <alignment horizontal="center" vertical="center" wrapText="1"/>
    </xf>
    <xf numFmtId="4" fontId="3" fillId="4" borderId="19" xfId="0" quotePrefix="1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3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7" fillId="5" borderId="61" xfId="0" applyFont="1" applyFill="1" applyBorder="1" applyAlignment="1">
      <alignment horizontal="center" vertical="center" wrapText="1"/>
    </xf>
    <xf numFmtId="0" fontId="8" fillId="0" borderId="62" xfId="0" applyFont="1" applyBorder="1"/>
    <xf numFmtId="0" fontId="8" fillId="0" borderId="63" xfId="0" applyFont="1" applyBorder="1"/>
    <xf numFmtId="0" fontId="9" fillId="0" borderId="0" xfId="0" applyFont="1" applyAlignment="1">
      <alignment horizontal="center" vertical="center" wrapText="1"/>
    </xf>
    <xf numFmtId="0" fontId="7" fillId="0" borderId="6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/>
    <xf numFmtId="166" fontId="9" fillId="0" borderId="0" xfId="0" applyNumberFormat="1" applyFont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5" borderId="66" xfId="0" applyFont="1" applyFill="1" applyBorder="1" applyAlignment="1">
      <alignment horizontal="center" vertical="center" wrapText="1"/>
    </xf>
    <xf numFmtId="0" fontId="10" fillId="5" borderId="66" xfId="0" applyFont="1" applyFill="1" applyBorder="1" applyAlignment="1">
      <alignment horizontal="center" vertical="center" wrapText="1"/>
    </xf>
    <xf numFmtId="0" fontId="7" fillId="5" borderId="67" xfId="0" applyFont="1" applyFill="1" applyBorder="1" applyAlignment="1">
      <alignment horizontal="center" vertical="center" wrapText="1"/>
    </xf>
    <xf numFmtId="0" fontId="8" fillId="0" borderId="68" xfId="0" applyFont="1" applyBorder="1"/>
    <xf numFmtId="0" fontId="8" fillId="0" borderId="69" xfId="0" applyFont="1" applyBorder="1"/>
    <xf numFmtId="0" fontId="7" fillId="5" borderId="66" xfId="0" applyFont="1" applyFill="1" applyBorder="1" applyAlignment="1">
      <alignment horizontal="center" vertical="center" wrapText="1"/>
    </xf>
    <xf numFmtId="0" fontId="7" fillId="5" borderId="6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70" xfId="0" applyFont="1" applyBorder="1"/>
    <xf numFmtId="0" fontId="7" fillId="6" borderId="71" xfId="0" applyFont="1" applyFill="1" applyBorder="1" applyAlignment="1">
      <alignment horizontal="center" vertical="center" wrapText="1"/>
    </xf>
    <xf numFmtId="0" fontId="7" fillId="6" borderId="72" xfId="0" applyFont="1" applyFill="1" applyBorder="1" applyAlignment="1">
      <alignment horizontal="center" vertical="center" wrapText="1"/>
    </xf>
    <xf numFmtId="0" fontId="7" fillId="6" borderId="73" xfId="0" applyFont="1" applyFill="1" applyBorder="1" applyAlignment="1">
      <alignment horizontal="center" vertical="center" wrapText="1"/>
    </xf>
    <xf numFmtId="166" fontId="7" fillId="6" borderId="73" xfId="0" applyNumberFormat="1" applyFont="1" applyFill="1" applyBorder="1" applyAlignment="1">
      <alignment horizontal="center" vertical="center" wrapText="1"/>
    </xf>
    <xf numFmtId="0" fontId="8" fillId="0" borderId="65" xfId="0" applyFont="1" applyBorder="1"/>
    <xf numFmtId="0" fontId="10" fillId="0" borderId="74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164" fontId="9" fillId="0" borderId="76" xfId="0" applyNumberFormat="1" applyFont="1" applyBorder="1" applyAlignment="1">
      <alignment horizontal="center" vertical="center" wrapText="1"/>
    </xf>
    <xf numFmtId="4" fontId="9" fillId="0" borderId="77" xfId="0" applyNumberFormat="1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14" fontId="9" fillId="0" borderId="76" xfId="0" applyNumberFormat="1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10" fillId="0" borderId="77" xfId="0" quotePrefix="1" applyFont="1" applyBorder="1" applyAlignment="1">
      <alignment horizontal="center" vertical="center" wrapText="1"/>
    </xf>
    <xf numFmtId="166" fontId="10" fillId="0" borderId="77" xfId="0" applyNumberFormat="1" applyFont="1" applyBorder="1" applyAlignment="1">
      <alignment horizontal="center" vertical="center" wrapText="1"/>
    </xf>
    <xf numFmtId="4" fontId="10" fillId="0" borderId="78" xfId="0" applyNumberFormat="1" applyFont="1" applyBorder="1" applyAlignment="1">
      <alignment horizontal="center" vertical="center" wrapText="1"/>
    </xf>
    <xf numFmtId="4" fontId="9" fillId="0" borderId="76" xfId="0" applyNumberFormat="1" applyFont="1" applyBorder="1" applyAlignment="1">
      <alignment horizontal="center" vertical="center" wrapText="1"/>
    </xf>
    <xf numFmtId="4" fontId="10" fillId="0" borderId="76" xfId="0" applyNumberFormat="1" applyFont="1" applyBorder="1" applyAlignment="1">
      <alignment horizontal="center" vertical="center" wrapText="1"/>
    </xf>
    <xf numFmtId="167" fontId="9" fillId="0" borderId="77" xfId="2" applyNumberFormat="1" applyFont="1" applyBorder="1" applyAlignment="1">
      <alignment horizontal="center" vertical="center" wrapText="1"/>
    </xf>
    <xf numFmtId="4" fontId="9" fillId="0" borderId="74" xfId="0" applyNumberFormat="1" applyFont="1" applyBorder="1" applyAlignment="1">
      <alignment horizontal="center" vertical="center" wrapText="1"/>
    </xf>
    <xf numFmtId="4" fontId="9" fillId="0" borderId="79" xfId="0" applyNumberFormat="1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82" xfId="0" applyFont="1" applyBorder="1" applyAlignment="1">
      <alignment horizontal="center" vertical="center" wrapText="1"/>
    </xf>
    <xf numFmtId="164" fontId="9" fillId="0" borderId="82" xfId="0" applyNumberFormat="1" applyFont="1" applyBorder="1" applyAlignment="1">
      <alignment horizontal="center" vertical="center" wrapText="1"/>
    </xf>
    <xf numFmtId="164" fontId="9" fillId="0" borderId="83" xfId="0" quotePrefix="1" applyNumberFormat="1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14" fontId="9" fillId="0" borderId="82" xfId="0" applyNumberFormat="1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14" fontId="10" fillId="0" borderId="83" xfId="0" quotePrefix="1" applyNumberFormat="1" applyFont="1" applyBorder="1" applyAlignment="1">
      <alignment horizontal="center" vertical="center" wrapText="1"/>
    </xf>
    <xf numFmtId="166" fontId="9" fillId="0" borderId="83" xfId="0" applyNumberFormat="1" applyFont="1" applyBorder="1" applyAlignment="1">
      <alignment horizontal="center" vertical="center" wrapText="1"/>
    </xf>
    <xf numFmtId="167" fontId="9" fillId="0" borderId="84" xfId="0" quotePrefix="1" applyNumberFormat="1" applyFont="1" applyBorder="1" applyAlignment="1">
      <alignment horizontal="center" vertical="center" wrapText="1"/>
    </xf>
    <xf numFmtId="4" fontId="9" fillId="0" borderId="82" xfId="0" applyNumberFormat="1" applyFont="1" applyBorder="1" applyAlignment="1">
      <alignment horizontal="center" vertical="center" wrapText="1"/>
    </xf>
    <xf numFmtId="4" fontId="9" fillId="0" borderId="83" xfId="0" applyNumberFormat="1" applyFont="1" applyBorder="1" applyAlignment="1">
      <alignment horizontal="center" vertical="center" wrapText="1"/>
    </xf>
    <xf numFmtId="4" fontId="9" fillId="0" borderId="80" xfId="0" applyNumberFormat="1" applyFont="1" applyBorder="1" applyAlignment="1">
      <alignment horizontal="center" vertical="center" wrapText="1"/>
    </xf>
    <xf numFmtId="4" fontId="9" fillId="0" borderId="85" xfId="0" applyNumberFormat="1" applyFont="1" applyBorder="1" applyAlignment="1">
      <alignment horizontal="center" vertical="center" wrapText="1"/>
    </xf>
    <xf numFmtId="164" fontId="9" fillId="0" borderId="83" xfId="0" applyNumberFormat="1" applyFont="1" applyBorder="1" applyAlignment="1">
      <alignment horizontal="center" vertical="center" wrapText="1"/>
    </xf>
    <xf numFmtId="0" fontId="10" fillId="0" borderId="81" xfId="0" quotePrefix="1" applyFont="1" applyBorder="1" applyAlignment="1">
      <alignment horizontal="center" vertical="center" wrapText="1"/>
    </xf>
    <xf numFmtId="166" fontId="10" fillId="0" borderId="83" xfId="0" applyNumberFormat="1" applyFont="1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center" wrapText="1"/>
    </xf>
    <xf numFmtId="4" fontId="10" fillId="0" borderId="82" xfId="0" applyNumberFormat="1" applyFont="1" applyBorder="1" applyAlignment="1">
      <alignment horizontal="center" vertical="center" wrapText="1"/>
    </xf>
    <xf numFmtId="167" fontId="9" fillId="0" borderId="82" xfId="2" applyNumberFormat="1" applyFont="1" applyBorder="1" applyAlignment="1">
      <alignment horizontal="center" vertical="center" wrapText="1"/>
    </xf>
    <xf numFmtId="167" fontId="9" fillId="0" borderId="83" xfId="0" applyNumberFormat="1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0" borderId="81" xfId="0" quotePrefix="1" applyFont="1" applyBorder="1" applyAlignment="1">
      <alignment horizontal="center" vertical="center" wrapText="1"/>
    </xf>
    <xf numFmtId="0" fontId="9" fillId="0" borderId="82" xfId="0" quotePrefix="1" applyFont="1" applyBorder="1" applyAlignment="1">
      <alignment horizontal="center" vertical="center" wrapText="1"/>
    </xf>
    <xf numFmtId="164" fontId="9" fillId="0" borderId="82" xfId="0" quotePrefix="1" applyNumberFormat="1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 wrapText="1"/>
    </xf>
    <xf numFmtId="14" fontId="9" fillId="0" borderId="83" xfId="0" quotePrefix="1" applyNumberFormat="1" applyFont="1" applyBorder="1" applyAlignment="1">
      <alignment horizontal="center" vertical="center" wrapText="1"/>
    </xf>
    <xf numFmtId="164" fontId="9" fillId="0" borderId="84" xfId="0" quotePrefix="1" applyNumberFormat="1" applyFont="1" applyBorder="1" applyAlignment="1">
      <alignment horizontal="center" vertical="center" wrapText="1"/>
    </xf>
    <xf numFmtId="168" fontId="9" fillId="0" borderId="83" xfId="0" applyNumberFormat="1" applyFont="1" applyBorder="1" applyAlignment="1">
      <alignment horizontal="center" vertical="center" wrapText="1"/>
    </xf>
    <xf numFmtId="164" fontId="9" fillId="0" borderId="84" xfId="0" applyNumberFormat="1" applyFont="1" applyBorder="1" applyAlignment="1">
      <alignment horizontal="center" vertical="center" wrapText="1"/>
    </xf>
    <xf numFmtId="14" fontId="9" fillId="0" borderId="83" xfId="0" applyNumberFormat="1" applyFont="1" applyBorder="1" applyAlignment="1">
      <alignment horizontal="center" vertical="center" wrapText="1"/>
    </xf>
    <xf numFmtId="168" fontId="9" fillId="0" borderId="83" xfId="0" quotePrefix="1" applyNumberFormat="1" applyFont="1" applyBorder="1" applyAlignment="1">
      <alignment horizontal="center" vertical="center" wrapText="1"/>
    </xf>
    <xf numFmtId="168" fontId="9" fillId="0" borderId="82" xfId="0" applyNumberFormat="1" applyFont="1" applyBorder="1" applyAlignment="1">
      <alignment horizontal="center" vertical="center" wrapText="1"/>
    </xf>
    <xf numFmtId="14" fontId="12" fillId="0" borderId="83" xfId="0" quotePrefix="1" applyNumberFormat="1" applyFont="1" applyBorder="1" applyAlignment="1">
      <alignment horizontal="center" vertical="center" wrapText="1"/>
    </xf>
    <xf numFmtId="0" fontId="9" fillId="0" borderId="84" xfId="0" quotePrefix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9" fillId="0" borderId="81" xfId="0" applyNumberFormat="1" applyFont="1" applyBorder="1" applyAlignment="1">
      <alignment horizontal="center" vertical="center" wrapText="1"/>
    </xf>
    <xf numFmtId="164" fontId="9" fillId="0" borderId="82" xfId="0" applyNumberFormat="1" applyFont="1" applyBorder="1" applyAlignment="1">
      <alignment horizontal="right" vertical="center" wrapText="1"/>
    </xf>
    <xf numFmtId="4" fontId="9" fillId="0" borderId="84" xfId="0" quotePrefix="1" applyNumberFormat="1" applyFont="1" applyBorder="1" applyAlignment="1">
      <alignment horizontal="center" vertical="center" wrapText="1"/>
    </xf>
    <xf numFmtId="4" fontId="9" fillId="0" borderId="82" xfId="0" quotePrefix="1" applyNumberFormat="1" applyFont="1" applyBorder="1" applyAlignment="1">
      <alignment horizontal="center" vertical="center" wrapText="1"/>
    </xf>
    <xf numFmtId="4" fontId="9" fillId="0" borderId="83" xfId="0" quotePrefix="1" applyNumberFormat="1" applyFont="1" applyBorder="1" applyAlignment="1">
      <alignment horizontal="center" vertical="center" wrapText="1"/>
    </xf>
    <xf numFmtId="4" fontId="9" fillId="0" borderId="81" xfId="0" applyNumberFormat="1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0" borderId="87" xfId="0" quotePrefix="1" applyFont="1" applyBorder="1" applyAlignment="1">
      <alignment horizontal="center" vertical="center" wrapText="1"/>
    </xf>
    <xf numFmtId="0" fontId="9" fillId="0" borderId="88" xfId="0" quotePrefix="1" applyFont="1" applyBorder="1" applyAlignment="1">
      <alignment horizontal="center" vertical="center" wrapText="1"/>
    </xf>
    <xf numFmtId="164" fontId="9" fillId="0" borderId="88" xfId="0" quotePrefix="1" applyNumberFormat="1" applyFont="1" applyBorder="1" applyAlignment="1">
      <alignment horizontal="center" vertical="center" wrapText="1"/>
    </xf>
    <xf numFmtId="164" fontId="9" fillId="0" borderId="89" xfId="0" quotePrefix="1" applyNumberFormat="1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14" fontId="9" fillId="0" borderId="88" xfId="0" applyNumberFormat="1" applyFont="1" applyBorder="1" applyAlignment="1">
      <alignment horizontal="center" vertical="center" wrapText="1"/>
    </xf>
    <xf numFmtId="0" fontId="9" fillId="0" borderId="88" xfId="0" applyFont="1" applyBorder="1" applyAlignment="1">
      <alignment horizontal="center" vertical="center" wrapText="1"/>
    </xf>
    <xf numFmtId="164" fontId="9" fillId="0" borderId="88" xfId="0" applyNumberFormat="1" applyFont="1" applyBorder="1" applyAlignment="1">
      <alignment horizontal="center" vertical="center" wrapText="1"/>
    </xf>
    <xf numFmtId="14" fontId="9" fillId="0" borderId="89" xfId="0" quotePrefix="1" applyNumberFormat="1" applyFont="1" applyBorder="1" applyAlignment="1">
      <alignment horizontal="center" vertical="center" wrapText="1"/>
    </xf>
    <xf numFmtId="168" fontId="9" fillId="0" borderId="89" xfId="0" quotePrefix="1" applyNumberFormat="1" applyFont="1" applyBorder="1" applyAlignment="1">
      <alignment horizontal="center" vertical="center" wrapText="1"/>
    </xf>
    <xf numFmtId="4" fontId="9" fillId="0" borderId="90" xfId="0" quotePrefix="1" applyNumberFormat="1" applyFont="1" applyBorder="1" applyAlignment="1">
      <alignment horizontal="center" vertical="center" wrapText="1"/>
    </xf>
    <xf numFmtId="4" fontId="9" fillId="0" borderId="88" xfId="0" applyNumberFormat="1" applyFont="1" applyBorder="1" applyAlignment="1">
      <alignment horizontal="center" vertical="center" wrapText="1"/>
    </xf>
    <xf numFmtId="4" fontId="9" fillId="0" borderId="89" xfId="0" applyNumberFormat="1" applyFont="1" applyBorder="1" applyAlignment="1">
      <alignment horizontal="center" vertical="center" wrapText="1"/>
    </xf>
    <xf numFmtId="4" fontId="9" fillId="0" borderId="86" xfId="0" applyNumberFormat="1" applyFont="1" applyBorder="1" applyAlignment="1">
      <alignment horizontal="center" vertical="center" wrapText="1"/>
    </xf>
    <xf numFmtId="4" fontId="9" fillId="0" borderId="91" xfId="0" applyNumberFormat="1" applyFont="1" applyBorder="1" applyAlignment="1">
      <alignment horizontal="center" vertical="center" wrapText="1"/>
    </xf>
    <xf numFmtId="0" fontId="9" fillId="0" borderId="92" xfId="0" applyFont="1" applyBorder="1" applyAlignment="1">
      <alignment horizontal="center" vertical="center" wrapText="1"/>
    </xf>
    <xf numFmtId="0" fontId="7" fillId="0" borderId="93" xfId="0" applyFont="1" applyBorder="1" applyAlignment="1">
      <alignment horizontal="center" vertical="center" wrapText="1"/>
    </xf>
    <xf numFmtId="0" fontId="7" fillId="0" borderId="94" xfId="0" applyFont="1" applyBorder="1" applyAlignment="1">
      <alignment horizontal="center" vertical="center" wrapText="1"/>
    </xf>
    <xf numFmtId="164" fontId="7" fillId="0" borderId="94" xfId="0" applyNumberFormat="1" applyFont="1" applyBorder="1" applyAlignment="1">
      <alignment horizontal="center" vertical="center" wrapText="1"/>
    </xf>
    <xf numFmtId="164" fontId="7" fillId="0" borderId="95" xfId="0" applyNumberFormat="1" applyFont="1" applyBorder="1" applyAlignment="1">
      <alignment horizontal="center" vertical="center" wrapText="1"/>
    </xf>
    <xf numFmtId="0" fontId="9" fillId="0" borderId="93" xfId="0" applyFont="1" applyBorder="1" applyAlignment="1">
      <alignment horizontal="center" vertical="center" wrapText="1"/>
    </xf>
    <xf numFmtId="0" fontId="9" fillId="0" borderId="95" xfId="0" applyFont="1" applyBorder="1" applyAlignment="1">
      <alignment horizontal="center" vertical="center" wrapText="1"/>
    </xf>
    <xf numFmtId="14" fontId="9" fillId="0" borderId="94" xfId="0" applyNumberFormat="1" applyFont="1" applyBorder="1" applyAlignment="1">
      <alignment horizontal="center" vertical="center" wrapText="1"/>
    </xf>
    <xf numFmtId="0" fontId="9" fillId="0" borderId="94" xfId="0" applyFont="1" applyBorder="1" applyAlignment="1">
      <alignment horizontal="center" vertical="center" wrapText="1"/>
    </xf>
    <xf numFmtId="164" fontId="9" fillId="0" borderId="94" xfId="0" applyNumberFormat="1" applyFont="1" applyBorder="1" applyAlignment="1">
      <alignment horizontal="center" vertical="center" wrapText="1"/>
    </xf>
    <xf numFmtId="14" fontId="9" fillId="0" borderId="95" xfId="0" applyNumberFormat="1" applyFont="1" applyBorder="1" applyAlignment="1">
      <alignment horizontal="center" vertical="center" wrapText="1"/>
    </xf>
    <xf numFmtId="166" fontId="9" fillId="0" borderId="95" xfId="0" applyNumberFormat="1" applyFont="1" applyBorder="1" applyAlignment="1">
      <alignment horizontal="center" vertical="center" wrapText="1"/>
    </xf>
    <xf numFmtId="4" fontId="9" fillId="0" borderId="92" xfId="0" applyNumberFormat="1" applyFont="1" applyBorder="1" applyAlignment="1">
      <alignment horizontal="center" vertical="center" wrapText="1"/>
    </xf>
    <xf numFmtId="4" fontId="9" fillId="0" borderId="94" xfId="0" applyNumberFormat="1" applyFont="1" applyBorder="1" applyAlignment="1">
      <alignment horizontal="center" vertical="center" wrapText="1"/>
    </xf>
    <xf numFmtId="4" fontId="9" fillId="0" borderId="95" xfId="0" applyNumberFormat="1" applyFont="1" applyBorder="1" applyAlignment="1">
      <alignment horizontal="center" vertical="center" wrapText="1"/>
    </xf>
    <xf numFmtId="4" fontId="9" fillId="0" borderId="9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3">
    <cellStyle name="Moeda" xfId="2" builtinId="4"/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3.%20CONTROLE%20DE%20MEDI&#199;&#213;ES%20-%20ACUMULAD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GC 062"/>
      <sheetName val="AGC 136"/>
      <sheetName val="AGC 035"/>
      <sheetName val="AGC 054"/>
      <sheetName val="ANA MADEIRAS 152"/>
      <sheetName val="B&amp;B 144"/>
      <sheetName val="BARROS &amp; ARAUJO"/>
      <sheetName val="COASTAL 143"/>
      <sheetName val="COLMEIA 027"/>
      <sheetName val="CONSTRUSERV 025"/>
      <sheetName val="CONST ALBINO"/>
      <sheetName val="CONST NOVO MUNDO 013"/>
      <sheetName val="GEOSISTEMAS 010"/>
      <sheetName val="GEOSISTEMAS 033"/>
      <sheetName val="GLC 145"/>
      <sheetName val="GLC 044"/>
      <sheetName val="GLC 008"/>
      <sheetName val="GLC 032"/>
      <sheetName val="GLC 055"/>
      <sheetName val="GLC 065"/>
      <sheetName val="GLC 151"/>
      <sheetName val="GLC 168"/>
      <sheetName val="GLC 169"/>
      <sheetName val="J.I 149"/>
      <sheetName val="L&amp;M 043"/>
      <sheetName val="PLANCON 036"/>
      <sheetName val="PLANCON 063"/>
      <sheetName val="PLANCON 105"/>
      <sheetName val="PLINIO 138"/>
      <sheetName val="PRONTO 133"/>
      <sheetName val="SIGMETAL 153"/>
    </sheetNames>
    <sheetDataSet>
      <sheetData sheetId="0"/>
      <sheetData sheetId="1"/>
      <sheetData sheetId="2"/>
      <sheetData sheetId="3">
        <row r="23">
          <cell r="C23">
            <v>15157.77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0"/>
  <sheetViews>
    <sheetView zoomScale="70" zoomScaleNormal="70" zoomScaleSheetLayoutView="50" workbookViewId="0">
      <pane ySplit="7" topLeftCell="A8" activePane="bottomLeft" state="frozen"/>
      <selection pane="bottomLeft" activeCell="A3" sqref="A3"/>
    </sheetView>
  </sheetViews>
  <sheetFormatPr defaultColWidth="9.140625" defaultRowHeight="15.75"/>
  <cols>
    <col min="1" max="1" width="15" style="4" customWidth="1"/>
    <col min="2" max="2" width="39.5703125" style="4" customWidth="1"/>
    <col min="3" max="3" width="25.85546875" style="4" customWidth="1"/>
    <col min="4" max="4" width="20.42578125" style="4" customWidth="1"/>
    <col min="5" max="6" width="18.7109375" style="4" customWidth="1"/>
    <col min="7" max="7" width="26.7109375" style="4" customWidth="1"/>
    <col min="8" max="8" width="25.5703125" style="4" customWidth="1"/>
    <col min="9" max="9" width="15.7109375" style="4" customWidth="1"/>
    <col min="10" max="10" width="14.5703125" style="4" customWidth="1"/>
    <col min="11" max="11" width="15.7109375" style="4" customWidth="1"/>
    <col min="12" max="12" width="16.140625" style="4" customWidth="1"/>
    <col min="13" max="13" width="27" style="4" bestFit="1" customWidth="1"/>
    <col min="14" max="14" width="14.28515625" style="4" customWidth="1"/>
    <col min="15" max="15" width="17.28515625" style="45" bestFit="1" customWidth="1"/>
    <col min="16" max="16" width="15.7109375" style="4" customWidth="1"/>
    <col min="17" max="17" width="11.7109375" style="4" customWidth="1"/>
    <col min="18" max="21" width="18.85546875" style="4" customWidth="1"/>
    <col min="22" max="22" width="15.42578125" style="4" customWidth="1"/>
    <col min="23" max="23" width="14.5703125" style="4" bestFit="1" customWidth="1"/>
    <col min="24" max="24" width="13.85546875" style="4" bestFit="1" customWidth="1"/>
    <col min="25" max="25" width="11.7109375" style="4" bestFit="1" customWidth="1"/>
    <col min="26" max="26" width="9.42578125" style="4" customWidth="1"/>
    <col min="27" max="16384" width="9.140625" style="4"/>
  </cols>
  <sheetData>
    <row r="1" spans="1:23" ht="16.5" thickBot="1">
      <c r="A1" s="237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9"/>
    </row>
    <row r="2" spans="1:23">
      <c r="A2" s="1" t="s">
        <v>1</v>
      </c>
      <c r="B2" s="240" t="s">
        <v>2</v>
      </c>
      <c r="C2" s="240"/>
      <c r="W2" s="2"/>
    </row>
    <row r="3" spans="1:23">
      <c r="A3" s="1"/>
      <c r="B3" s="240" t="s">
        <v>75</v>
      </c>
      <c r="C3" s="240"/>
      <c r="W3" s="2"/>
    </row>
    <row r="4" spans="1:23">
      <c r="A4" s="1" t="s">
        <v>3</v>
      </c>
      <c r="B4" s="240">
        <v>2022</v>
      </c>
      <c r="C4" s="240"/>
      <c r="T4" s="5"/>
      <c r="W4" s="2"/>
    </row>
    <row r="5" spans="1:23" ht="16.5" thickBot="1">
      <c r="A5" s="1" t="s">
        <v>4</v>
      </c>
      <c r="B5" s="240" t="s">
        <v>175</v>
      </c>
      <c r="C5" s="240"/>
      <c r="W5" s="2"/>
    </row>
    <row r="6" spans="1:23" s="3" customFormat="1" ht="16.5" thickBot="1">
      <c r="A6" s="241" t="s">
        <v>5</v>
      </c>
      <c r="B6" s="241" t="s">
        <v>6</v>
      </c>
      <c r="C6" s="243" t="s">
        <v>7</v>
      </c>
      <c r="D6" s="244"/>
      <c r="E6" s="245"/>
      <c r="F6" s="246"/>
      <c r="G6" s="243" t="s">
        <v>8</v>
      </c>
      <c r="H6" s="246"/>
      <c r="I6" s="247" t="s">
        <v>9</v>
      </c>
      <c r="J6" s="248"/>
      <c r="K6" s="248"/>
      <c r="L6" s="248"/>
      <c r="M6" s="249"/>
      <c r="N6" s="243" t="s">
        <v>10</v>
      </c>
      <c r="O6" s="246"/>
      <c r="P6" s="250" t="s">
        <v>11</v>
      </c>
      <c r="Q6" s="243" t="s">
        <v>12</v>
      </c>
      <c r="R6" s="244"/>
      <c r="S6" s="244"/>
      <c r="T6" s="244"/>
      <c r="U6" s="246"/>
      <c r="V6" s="252" t="s">
        <v>13</v>
      </c>
      <c r="W6" s="250" t="s">
        <v>14</v>
      </c>
    </row>
    <row r="7" spans="1:23" s="3" customFormat="1" ht="48" thickBot="1">
      <c r="A7" s="242"/>
      <c r="B7" s="242"/>
      <c r="C7" s="21" t="s">
        <v>15</v>
      </c>
      <c r="D7" s="22" t="s">
        <v>16</v>
      </c>
      <c r="E7" s="23" t="s">
        <v>17</v>
      </c>
      <c r="F7" s="23" t="s">
        <v>84</v>
      </c>
      <c r="G7" s="21" t="s">
        <v>18</v>
      </c>
      <c r="H7" s="23" t="s">
        <v>19</v>
      </c>
      <c r="I7" s="21" t="s">
        <v>15</v>
      </c>
      <c r="J7" s="22" t="s">
        <v>20</v>
      </c>
      <c r="K7" s="22" t="s">
        <v>21</v>
      </c>
      <c r="L7" s="22" t="s">
        <v>22</v>
      </c>
      <c r="M7" s="23" t="s">
        <v>23</v>
      </c>
      <c r="N7" s="21" t="s">
        <v>24</v>
      </c>
      <c r="O7" s="46" t="s">
        <v>25</v>
      </c>
      <c r="P7" s="251"/>
      <c r="Q7" s="21" t="s">
        <v>26</v>
      </c>
      <c r="R7" s="22" t="s">
        <v>62</v>
      </c>
      <c r="S7" s="22" t="s">
        <v>63</v>
      </c>
      <c r="T7" s="22" t="s">
        <v>27</v>
      </c>
      <c r="U7" s="23" t="s">
        <v>28</v>
      </c>
      <c r="V7" s="253"/>
      <c r="W7" s="251"/>
    </row>
    <row r="8" spans="1:23" ht="96.75" customHeight="1">
      <c r="A8" s="165" t="s">
        <v>47</v>
      </c>
      <c r="B8" s="165" t="s">
        <v>48</v>
      </c>
      <c r="C8" s="166" t="s">
        <v>49</v>
      </c>
      <c r="D8" s="167" t="s">
        <v>41</v>
      </c>
      <c r="E8" s="168">
        <v>1482100</v>
      </c>
      <c r="F8" s="169">
        <v>1178829.28</v>
      </c>
      <c r="G8" s="166" t="s">
        <v>43</v>
      </c>
      <c r="H8" s="170" t="s">
        <v>44</v>
      </c>
      <c r="I8" s="166" t="s">
        <v>50</v>
      </c>
      <c r="J8" s="171">
        <v>42989</v>
      </c>
      <c r="K8" s="167" t="s">
        <v>46</v>
      </c>
      <c r="L8" s="168">
        <v>1907423.33</v>
      </c>
      <c r="M8" s="172" t="s">
        <v>35</v>
      </c>
      <c r="N8" s="173" t="s">
        <v>88</v>
      </c>
      <c r="O8" s="174" t="s">
        <v>35</v>
      </c>
      <c r="P8" s="175">
        <f>117101.92+37283.02</f>
        <v>154384.94</v>
      </c>
      <c r="Q8" s="166">
        <v>449051</v>
      </c>
      <c r="R8" s="176">
        <f>'4° TRI 2022'!R8</f>
        <v>0</v>
      </c>
      <c r="S8" s="177">
        <f>'1° TRI 2022'!S8+'2° TRI 2022'!S8+'3° TRI 2022'!S8+'4° TRI 2022'!S8</f>
        <v>0</v>
      </c>
      <c r="T8" s="177">
        <f>'4° TRI 2022'!U8</f>
        <v>0</v>
      </c>
      <c r="U8" s="178">
        <f>'4° TRI 2022'!U8</f>
        <v>0</v>
      </c>
      <c r="V8" s="179">
        <f>'4° TRI 2022'!V8</f>
        <v>1425311.35</v>
      </c>
      <c r="W8" s="180" t="str">
        <f>'4° TRI 2022'!W8</f>
        <v>INACABADA</v>
      </c>
    </row>
    <row r="9" spans="1:23" ht="122.25" customHeight="1">
      <c r="A9" s="181" t="s">
        <v>51</v>
      </c>
      <c r="B9" s="181" t="s">
        <v>125</v>
      </c>
      <c r="C9" s="182" t="s">
        <v>52</v>
      </c>
      <c r="D9" s="183" t="s">
        <v>41</v>
      </c>
      <c r="E9" s="184">
        <v>42832653.170000002</v>
      </c>
      <c r="F9" s="185" t="s">
        <v>35</v>
      </c>
      <c r="G9" s="182" t="s">
        <v>53</v>
      </c>
      <c r="H9" s="186" t="s">
        <v>54</v>
      </c>
      <c r="I9" s="182" t="s">
        <v>55</v>
      </c>
      <c r="J9" s="187">
        <v>43577</v>
      </c>
      <c r="K9" s="183" t="s">
        <v>36</v>
      </c>
      <c r="L9" s="184">
        <v>7375901.6299999999</v>
      </c>
      <c r="M9" s="188" t="s">
        <v>35</v>
      </c>
      <c r="N9" s="189" t="s">
        <v>89</v>
      </c>
      <c r="O9" s="190" t="s">
        <v>35</v>
      </c>
      <c r="P9" s="191" t="s">
        <v>35</v>
      </c>
      <c r="Q9" s="182">
        <v>449051</v>
      </c>
      <c r="R9" s="192">
        <f>'4° TRI 2022'!R9</f>
        <v>0</v>
      </c>
      <c r="S9" s="193">
        <f>'1° TRI 2022'!S9+'2° TRI 2022'!S9+'3° TRI 2022'!S9+'4° TRI 2022'!S9</f>
        <v>0</v>
      </c>
      <c r="T9" s="193">
        <f>'4° TRI 2022'!U9</f>
        <v>0</v>
      </c>
      <c r="U9" s="194">
        <f>'4° TRI 2022'!U9</f>
        <v>0</v>
      </c>
      <c r="V9" s="195">
        <f>'4° TRI 2022'!V9</f>
        <v>2014920.35</v>
      </c>
      <c r="W9" s="196" t="str">
        <f>'4° TRI 2022'!W9</f>
        <v>INACABADA</v>
      </c>
    </row>
    <row r="10" spans="1:23" ht="80.099999999999994" customHeight="1">
      <c r="A10" s="181" t="s">
        <v>29</v>
      </c>
      <c r="B10" s="181" t="s">
        <v>30</v>
      </c>
      <c r="C10" s="182"/>
      <c r="D10" s="183"/>
      <c r="E10" s="184"/>
      <c r="F10" s="197"/>
      <c r="G10" s="182" t="s">
        <v>31</v>
      </c>
      <c r="H10" s="186" t="s">
        <v>32</v>
      </c>
      <c r="I10" s="182" t="s">
        <v>33</v>
      </c>
      <c r="J10" s="187">
        <v>44000</v>
      </c>
      <c r="K10" s="183" t="s">
        <v>34</v>
      </c>
      <c r="L10" s="184">
        <v>2858178.25</v>
      </c>
      <c r="M10" s="198" t="s">
        <v>35</v>
      </c>
      <c r="N10" s="199" t="s">
        <v>145</v>
      </c>
      <c r="O10" s="190" t="s">
        <v>35</v>
      </c>
      <c r="P10" s="200" t="s">
        <v>35</v>
      </c>
      <c r="Q10" s="182">
        <v>449051</v>
      </c>
      <c r="R10" s="192">
        <f>'4° TRI 2022'!R10</f>
        <v>1516914.77</v>
      </c>
      <c r="S10" s="193">
        <f>'1° TRI 2022'!S10+'2° TRI 2022'!S10+'3° TRI 2022'!S10+'4° TRI 2022'!S10</f>
        <v>1516914.77</v>
      </c>
      <c r="T10" s="193">
        <f>'4° TRI 2022'!U10</f>
        <v>1646274.58</v>
      </c>
      <c r="U10" s="194">
        <f>'4° TRI 2022'!U10</f>
        <v>1646274.58</v>
      </c>
      <c r="V10" s="195">
        <f>'4° TRI 2022'!V10</f>
        <v>1646274.58</v>
      </c>
      <c r="W10" s="196" t="str">
        <f>'4° TRI 2022'!W10</f>
        <v>EM ANDAMENTO</v>
      </c>
    </row>
    <row r="11" spans="1:23" ht="80.099999999999994" customHeight="1">
      <c r="A11" s="181" t="s">
        <v>42</v>
      </c>
      <c r="B11" s="181" t="s">
        <v>86</v>
      </c>
      <c r="C11" s="201" t="s">
        <v>35</v>
      </c>
      <c r="D11" s="202" t="s">
        <v>35</v>
      </c>
      <c r="E11" s="203" t="s">
        <v>35</v>
      </c>
      <c r="F11" s="185" t="s">
        <v>35</v>
      </c>
      <c r="G11" s="182" t="s">
        <v>43</v>
      </c>
      <c r="H11" s="186" t="s">
        <v>44</v>
      </c>
      <c r="I11" s="182" t="s">
        <v>45</v>
      </c>
      <c r="J11" s="187">
        <v>44054</v>
      </c>
      <c r="K11" s="183" t="s">
        <v>39</v>
      </c>
      <c r="L11" s="193">
        <v>1804387.68</v>
      </c>
      <c r="M11" s="188" t="s">
        <v>35</v>
      </c>
      <c r="N11" s="199" t="s">
        <v>81</v>
      </c>
      <c r="O11" s="190" t="s">
        <v>35</v>
      </c>
      <c r="P11" s="204" t="s">
        <v>35</v>
      </c>
      <c r="Q11" s="182">
        <v>449051</v>
      </c>
      <c r="R11" s="192">
        <f>'4° TRI 2022'!R11</f>
        <v>0</v>
      </c>
      <c r="S11" s="193">
        <f>'1° TRI 2022'!S11+'2° TRI 2022'!S11+'3° TRI 2022'!S11+'4° TRI 2022'!S11</f>
        <v>0</v>
      </c>
      <c r="T11" s="193">
        <f>'4° TRI 2022'!U11</f>
        <v>0</v>
      </c>
      <c r="U11" s="194">
        <f>'4° TRI 2022'!U11</f>
        <v>0</v>
      </c>
      <c r="V11" s="195">
        <f>'4° TRI 2022'!V11</f>
        <v>403062.63</v>
      </c>
      <c r="W11" s="196" t="str">
        <f>'4° TRI 2022'!W11</f>
        <v>INACABADA</v>
      </c>
    </row>
    <row r="12" spans="1:23" ht="80.099999999999994" customHeight="1">
      <c r="A12" s="181" t="s">
        <v>42</v>
      </c>
      <c r="B12" s="181" t="s">
        <v>87</v>
      </c>
      <c r="C12" s="201" t="s">
        <v>35</v>
      </c>
      <c r="D12" s="202" t="s">
        <v>35</v>
      </c>
      <c r="E12" s="203" t="s">
        <v>35</v>
      </c>
      <c r="F12" s="185" t="s">
        <v>35</v>
      </c>
      <c r="G12" s="182" t="s">
        <v>43</v>
      </c>
      <c r="H12" s="186" t="s">
        <v>44</v>
      </c>
      <c r="I12" s="182" t="s">
        <v>45</v>
      </c>
      <c r="J12" s="187">
        <v>44054</v>
      </c>
      <c r="K12" s="183" t="s">
        <v>39</v>
      </c>
      <c r="L12" s="193">
        <v>1165391.21</v>
      </c>
      <c r="M12" s="188" t="s">
        <v>35</v>
      </c>
      <c r="N12" s="199" t="s">
        <v>81</v>
      </c>
      <c r="O12" s="190" t="s">
        <v>35</v>
      </c>
      <c r="P12" s="204" t="s">
        <v>35</v>
      </c>
      <c r="Q12" s="182">
        <v>449051</v>
      </c>
      <c r="R12" s="192">
        <f>'4° TRI 2022'!R12</f>
        <v>0</v>
      </c>
      <c r="S12" s="193">
        <f>'1° TRI 2022'!S12+'2° TRI 2022'!S12+'3° TRI 2022'!S12+'4° TRI 2022'!S12</f>
        <v>0</v>
      </c>
      <c r="T12" s="193">
        <f>'4° TRI 2022'!U12</f>
        <v>0</v>
      </c>
      <c r="U12" s="194">
        <f>'4° TRI 2022'!U12</f>
        <v>0</v>
      </c>
      <c r="V12" s="195">
        <f>'4° TRI 2022'!V12</f>
        <v>395333.96</v>
      </c>
      <c r="W12" s="196" t="str">
        <f>'4° TRI 2022'!W12</f>
        <v>INACABADA</v>
      </c>
    </row>
    <row r="13" spans="1:23" ht="80.099999999999994" customHeight="1">
      <c r="A13" s="181" t="s">
        <v>57</v>
      </c>
      <c r="B13" s="181" t="s">
        <v>58</v>
      </c>
      <c r="C13" s="201" t="s">
        <v>35</v>
      </c>
      <c r="D13" s="202" t="s">
        <v>35</v>
      </c>
      <c r="E13" s="203" t="s">
        <v>35</v>
      </c>
      <c r="F13" s="185" t="s">
        <v>35</v>
      </c>
      <c r="G13" s="182" t="s">
        <v>59</v>
      </c>
      <c r="H13" s="186" t="s">
        <v>73</v>
      </c>
      <c r="I13" s="182" t="s">
        <v>60</v>
      </c>
      <c r="J13" s="187">
        <v>44117</v>
      </c>
      <c r="K13" s="183" t="s">
        <v>40</v>
      </c>
      <c r="L13" s="184">
        <v>1840403.13</v>
      </c>
      <c r="M13" s="188" t="s">
        <v>35</v>
      </c>
      <c r="N13" s="199" t="s">
        <v>40</v>
      </c>
      <c r="O13" s="205" t="s">
        <v>35</v>
      </c>
      <c r="P13" s="204">
        <v>12658.19</v>
      </c>
      <c r="Q13" s="182">
        <v>449051</v>
      </c>
      <c r="R13" s="192">
        <f>'4° TRI 2022'!R13</f>
        <v>0</v>
      </c>
      <c r="S13" s="193">
        <f>'1° TRI 2022'!S13+'2° TRI 2022'!S13+'3° TRI 2022'!S13+'4° TRI 2022'!S13</f>
        <v>0</v>
      </c>
      <c r="T13" s="193">
        <f>'4° TRI 2022'!U13</f>
        <v>0</v>
      </c>
      <c r="U13" s="194">
        <f>'4° TRI 2022'!U13</f>
        <v>0</v>
      </c>
      <c r="V13" s="195">
        <f>'4° TRI 2022'!V13</f>
        <v>1076319.78</v>
      </c>
      <c r="W13" s="196" t="str">
        <f>'4° TRI 2022'!W13</f>
        <v>INACABADA</v>
      </c>
    </row>
    <row r="14" spans="1:23" ht="87.75" customHeight="1">
      <c r="A14" s="181" t="s">
        <v>65</v>
      </c>
      <c r="B14" s="181" t="s">
        <v>66</v>
      </c>
      <c r="C14" s="201" t="s">
        <v>35</v>
      </c>
      <c r="D14" s="202" t="s">
        <v>35</v>
      </c>
      <c r="E14" s="203" t="s">
        <v>35</v>
      </c>
      <c r="F14" s="185" t="s">
        <v>35</v>
      </c>
      <c r="G14" s="182" t="s">
        <v>38</v>
      </c>
      <c r="H14" s="186" t="s">
        <v>139</v>
      </c>
      <c r="I14" s="182" t="s">
        <v>64</v>
      </c>
      <c r="J14" s="187">
        <v>44117</v>
      </c>
      <c r="K14" s="183" t="s">
        <v>34</v>
      </c>
      <c r="L14" s="184">
        <v>1701200</v>
      </c>
      <c r="M14" s="188">
        <v>44651</v>
      </c>
      <c r="N14" s="199" t="s">
        <v>126</v>
      </c>
      <c r="O14" s="205">
        <v>320948.49</v>
      </c>
      <c r="P14" s="206">
        <v>127828.05</v>
      </c>
      <c r="Q14" s="182">
        <v>449051</v>
      </c>
      <c r="R14" s="192">
        <f>'4° TRI 2022'!R14</f>
        <v>705423.17</v>
      </c>
      <c r="S14" s="193">
        <f>'1° TRI 2022'!S14+'2° TRI 2022'!S14+'3° TRI 2022'!S14+'4° TRI 2022'!S14</f>
        <v>705063.17</v>
      </c>
      <c r="T14" s="193">
        <f>'4° TRI 2022'!U14</f>
        <v>705063.17</v>
      </c>
      <c r="U14" s="194">
        <f>'4° TRI 2022'!U14</f>
        <v>705063.17</v>
      </c>
      <c r="V14" s="195">
        <f>'4° TRI 2022'!V14</f>
        <v>1540950.11</v>
      </c>
      <c r="W14" s="196" t="str">
        <f>'4° TRI 2022'!W14</f>
        <v>CONCLUÍDO</v>
      </c>
    </row>
    <row r="15" spans="1:23" ht="80.099999999999994" customHeight="1">
      <c r="A15" s="181" t="s">
        <v>68</v>
      </c>
      <c r="B15" s="181" t="s">
        <v>69</v>
      </c>
      <c r="C15" s="182" t="s">
        <v>70</v>
      </c>
      <c r="D15" s="183" t="s">
        <v>71</v>
      </c>
      <c r="E15" s="184">
        <v>1326581.1200000001</v>
      </c>
      <c r="F15" s="197">
        <v>98953.17</v>
      </c>
      <c r="G15" s="182" t="s">
        <v>31</v>
      </c>
      <c r="H15" s="186" t="s">
        <v>32</v>
      </c>
      <c r="I15" s="182" t="s">
        <v>67</v>
      </c>
      <c r="J15" s="187">
        <v>44294</v>
      </c>
      <c r="K15" s="183" t="s">
        <v>34</v>
      </c>
      <c r="L15" s="184">
        <v>1416337.98</v>
      </c>
      <c r="M15" s="198" t="s">
        <v>35</v>
      </c>
      <c r="N15" s="199" t="s">
        <v>126</v>
      </c>
      <c r="O15" s="207" t="s">
        <v>35</v>
      </c>
      <c r="P15" s="206">
        <v>71499.600000000006</v>
      </c>
      <c r="Q15" s="182">
        <v>449051</v>
      </c>
      <c r="R15" s="192">
        <f>'4° TRI 2022'!R15</f>
        <v>90512.29</v>
      </c>
      <c r="S15" s="193">
        <f>'1° TRI 2022'!S15+'2° TRI 2022'!S15+'3° TRI 2022'!S15+'4° TRI 2022'!S15</f>
        <v>90512.29</v>
      </c>
      <c r="T15" s="193">
        <f>'4° TRI 2022'!U15</f>
        <v>0</v>
      </c>
      <c r="U15" s="194">
        <f>'4° TRI 2022'!U15</f>
        <v>0</v>
      </c>
      <c r="V15" s="195">
        <f>'4° TRI 2022'!V15</f>
        <v>1112428</v>
      </c>
      <c r="W15" s="196" t="str">
        <f>'4° TRI 2022'!W15</f>
        <v>EM ANDAMENTO</v>
      </c>
    </row>
    <row r="16" spans="1:23" ht="80.099999999999994" customHeight="1">
      <c r="A16" s="181" t="s">
        <v>94</v>
      </c>
      <c r="B16" s="195" t="s">
        <v>167</v>
      </c>
      <c r="C16" s="182" t="s">
        <v>96</v>
      </c>
      <c r="D16" s="183" t="s">
        <v>71</v>
      </c>
      <c r="E16" s="192">
        <v>908878.19</v>
      </c>
      <c r="F16" s="208">
        <v>191353.38</v>
      </c>
      <c r="G16" s="182" t="s">
        <v>31</v>
      </c>
      <c r="H16" s="186" t="s">
        <v>32</v>
      </c>
      <c r="I16" s="182" t="s">
        <v>74</v>
      </c>
      <c r="J16" s="187">
        <v>44571</v>
      </c>
      <c r="K16" s="209" t="s">
        <v>36</v>
      </c>
      <c r="L16" s="210">
        <v>891176.56</v>
      </c>
      <c r="M16" s="211" t="s">
        <v>35</v>
      </c>
      <c r="N16" s="199" t="s">
        <v>36</v>
      </c>
      <c r="O16" s="207" t="s">
        <v>35</v>
      </c>
      <c r="P16" s="206">
        <v>90546.39</v>
      </c>
      <c r="Q16" s="182">
        <v>449051</v>
      </c>
      <c r="R16" s="192">
        <f>'4° TRI 2022'!R16</f>
        <v>535443.86</v>
      </c>
      <c r="S16" s="193">
        <f>'1° TRI 2022'!S16+'2° TRI 2022'!S16+'3° TRI 2022'!S16+'4° TRI 2022'!S16</f>
        <v>535443.86</v>
      </c>
      <c r="T16" s="193">
        <f>'4° TRI 2022'!U16</f>
        <v>199100.14</v>
      </c>
      <c r="U16" s="194">
        <f>'4° TRI 2022'!U16</f>
        <v>199100.14</v>
      </c>
      <c r="V16" s="195">
        <f>'4° TRI 2022'!V16</f>
        <v>199100.14</v>
      </c>
      <c r="W16" s="196" t="str">
        <f>'4° TRI 2022'!W16</f>
        <v>EM ANDAMENTO</v>
      </c>
    </row>
    <row r="17" spans="1:24" ht="80.099999999999994" customHeight="1">
      <c r="A17" s="181" t="s">
        <v>94</v>
      </c>
      <c r="B17" s="195" t="s">
        <v>168</v>
      </c>
      <c r="C17" s="182" t="s">
        <v>98</v>
      </c>
      <c r="D17" s="183" t="s">
        <v>41</v>
      </c>
      <c r="E17" s="192">
        <v>245850</v>
      </c>
      <c r="F17" s="208">
        <v>50812.13</v>
      </c>
      <c r="G17" s="182" t="s">
        <v>31</v>
      </c>
      <c r="H17" s="186" t="s">
        <v>32</v>
      </c>
      <c r="I17" s="182" t="s">
        <v>74</v>
      </c>
      <c r="J17" s="187">
        <v>44529</v>
      </c>
      <c r="K17" s="209" t="s">
        <v>36</v>
      </c>
      <c r="L17" s="210">
        <v>166112.68</v>
      </c>
      <c r="M17" s="211" t="s">
        <v>35</v>
      </c>
      <c r="N17" s="199" t="s">
        <v>36</v>
      </c>
      <c r="O17" s="207" t="s">
        <v>35</v>
      </c>
      <c r="P17" s="212" t="s">
        <v>35</v>
      </c>
      <c r="Q17" s="182">
        <v>449051</v>
      </c>
      <c r="R17" s="192">
        <f>'4° TRI 2022'!R17</f>
        <v>0</v>
      </c>
      <c r="S17" s="193">
        <f>'1° TRI 2022'!S17+'2° TRI 2022'!S17+'3° TRI 2022'!S17+'4° TRI 2022'!S17</f>
        <v>0</v>
      </c>
      <c r="T17" s="193">
        <f>'4° TRI 2022'!U17</f>
        <v>0</v>
      </c>
      <c r="U17" s="194">
        <f>'4° TRI 2022'!U17</f>
        <v>0</v>
      </c>
      <c r="V17" s="195">
        <f>'4° TRI 2022'!V17</f>
        <v>0</v>
      </c>
      <c r="W17" s="196" t="str">
        <f>'4° TRI 2022'!W17</f>
        <v>EM ANDAMENTO</v>
      </c>
    </row>
    <row r="18" spans="1:24" ht="80.099999999999994" customHeight="1">
      <c r="A18" s="181" t="s">
        <v>94</v>
      </c>
      <c r="B18" s="195" t="s">
        <v>169</v>
      </c>
      <c r="C18" s="182" t="s">
        <v>100</v>
      </c>
      <c r="D18" s="183" t="s">
        <v>41</v>
      </c>
      <c r="E18" s="192">
        <v>592000</v>
      </c>
      <c r="F18" s="208">
        <v>56368.45</v>
      </c>
      <c r="G18" s="182" t="s">
        <v>31</v>
      </c>
      <c r="H18" s="186" t="s">
        <v>32</v>
      </c>
      <c r="I18" s="182" t="s">
        <v>74</v>
      </c>
      <c r="J18" s="187">
        <v>44529</v>
      </c>
      <c r="K18" s="209" t="s">
        <v>36</v>
      </c>
      <c r="L18" s="210">
        <v>256825.58</v>
      </c>
      <c r="M18" s="211" t="s">
        <v>35</v>
      </c>
      <c r="N18" s="199" t="s">
        <v>36</v>
      </c>
      <c r="O18" s="207" t="s">
        <v>35</v>
      </c>
      <c r="P18" s="212" t="s">
        <v>35</v>
      </c>
      <c r="Q18" s="182">
        <v>449051</v>
      </c>
      <c r="R18" s="192">
        <f>'4° TRI 2022'!R18</f>
        <v>0</v>
      </c>
      <c r="S18" s="193">
        <f>'1° TRI 2022'!S18+'2° TRI 2022'!S18+'3° TRI 2022'!S18+'4° TRI 2022'!S18</f>
        <v>0</v>
      </c>
      <c r="T18" s="193">
        <f>'4° TRI 2022'!U18</f>
        <v>0</v>
      </c>
      <c r="U18" s="194">
        <f>'4° TRI 2022'!U18</f>
        <v>0</v>
      </c>
      <c r="V18" s="195">
        <f>'4° TRI 2022'!V18</f>
        <v>0</v>
      </c>
      <c r="W18" s="196" t="str">
        <f>'4° TRI 2022'!W18</f>
        <v>EM ANDAMENTO</v>
      </c>
    </row>
    <row r="19" spans="1:24" ht="80.099999999999994" customHeight="1">
      <c r="A19" s="181" t="s">
        <v>94</v>
      </c>
      <c r="B19" s="195" t="s">
        <v>170</v>
      </c>
      <c r="C19" s="182" t="s">
        <v>102</v>
      </c>
      <c r="D19" s="183" t="s">
        <v>41</v>
      </c>
      <c r="E19" s="192">
        <v>394200</v>
      </c>
      <c r="F19" s="208">
        <v>57734.42</v>
      </c>
      <c r="G19" s="182" t="s">
        <v>31</v>
      </c>
      <c r="H19" s="186" t="s">
        <v>32</v>
      </c>
      <c r="I19" s="182" t="s">
        <v>74</v>
      </c>
      <c r="J19" s="187">
        <v>44529</v>
      </c>
      <c r="K19" s="209" t="s">
        <v>36</v>
      </c>
      <c r="L19" s="210">
        <v>157838.79999999999</v>
      </c>
      <c r="M19" s="211" t="s">
        <v>35</v>
      </c>
      <c r="N19" s="199" t="s">
        <v>36</v>
      </c>
      <c r="O19" s="207" t="s">
        <v>35</v>
      </c>
      <c r="P19" s="212" t="s">
        <v>35</v>
      </c>
      <c r="Q19" s="182">
        <v>449051</v>
      </c>
      <c r="R19" s="192">
        <f>'4° TRI 2022'!R19</f>
        <v>56448.5</v>
      </c>
      <c r="S19" s="193">
        <f>'1° TRI 2022'!S19+'2° TRI 2022'!S19+'3° TRI 2022'!S19+'4° TRI 2022'!S19</f>
        <v>0</v>
      </c>
      <c r="T19" s="193">
        <f>'4° TRI 2022'!U19</f>
        <v>0</v>
      </c>
      <c r="U19" s="194">
        <f>'4° TRI 2022'!U19</f>
        <v>0</v>
      </c>
      <c r="V19" s="195">
        <f>'4° TRI 2022'!V19</f>
        <v>0</v>
      </c>
      <c r="W19" s="196" t="str">
        <f>'4° TRI 2022'!W19</f>
        <v>EM ANDAMENTO</v>
      </c>
      <c r="X19" s="6"/>
    </row>
    <row r="20" spans="1:24" ht="80.099999999999994" customHeight="1">
      <c r="A20" s="181" t="s">
        <v>94</v>
      </c>
      <c r="B20" s="195" t="s">
        <v>171</v>
      </c>
      <c r="C20" s="182" t="s">
        <v>104</v>
      </c>
      <c r="D20" s="183" t="s">
        <v>41</v>
      </c>
      <c r="E20" s="192">
        <v>394200</v>
      </c>
      <c r="F20" s="208">
        <v>58395.62</v>
      </c>
      <c r="G20" s="182" t="s">
        <v>31</v>
      </c>
      <c r="H20" s="186" t="s">
        <v>32</v>
      </c>
      <c r="I20" s="182" t="s">
        <v>74</v>
      </c>
      <c r="J20" s="187">
        <v>44529</v>
      </c>
      <c r="K20" s="209" t="s">
        <v>36</v>
      </c>
      <c r="L20" s="210">
        <v>245374.4</v>
      </c>
      <c r="M20" s="211" t="s">
        <v>35</v>
      </c>
      <c r="N20" s="199" t="s">
        <v>36</v>
      </c>
      <c r="O20" s="207" t="s">
        <v>35</v>
      </c>
      <c r="P20" s="206">
        <v>23490.38</v>
      </c>
      <c r="Q20" s="182">
        <v>449051</v>
      </c>
      <c r="R20" s="192">
        <f>'4° TRI 2022'!R20</f>
        <v>138423.01999999999</v>
      </c>
      <c r="S20" s="193">
        <f>'1° TRI 2022'!S20+'2° TRI 2022'!S20+'3° TRI 2022'!S20+'4° TRI 2022'!S20</f>
        <v>138423.01999999999</v>
      </c>
      <c r="T20" s="193">
        <f>'4° TRI 2022'!U20</f>
        <v>138423.01999999999</v>
      </c>
      <c r="U20" s="194">
        <f>'4° TRI 2022'!U20</f>
        <v>138423.01999999999</v>
      </c>
      <c r="V20" s="195">
        <f>'4° TRI 2022'!V20</f>
        <v>138423.01999999999</v>
      </c>
      <c r="W20" s="196" t="str">
        <f>'4° TRI 2022'!W20</f>
        <v>EM ANDAMENTO</v>
      </c>
    </row>
    <row r="21" spans="1:24" ht="80.099999999999994" customHeight="1">
      <c r="A21" s="181" t="s">
        <v>94</v>
      </c>
      <c r="B21" s="195" t="s">
        <v>172</v>
      </c>
      <c r="C21" s="182" t="s">
        <v>106</v>
      </c>
      <c r="D21" s="183" t="s">
        <v>41</v>
      </c>
      <c r="E21" s="192">
        <v>362203.87</v>
      </c>
      <c r="F21" s="208">
        <v>120643.68</v>
      </c>
      <c r="G21" s="182" t="s">
        <v>31</v>
      </c>
      <c r="H21" s="186" t="s">
        <v>32</v>
      </c>
      <c r="I21" s="182" t="s">
        <v>74</v>
      </c>
      <c r="J21" s="187">
        <v>44529</v>
      </c>
      <c r="K21" s="209" t="s">
        <v>36</v>
      </c>
      <c r="L21" s="210">
        <v>441292.88</v>
      </c>
      <c r="M21" s="211" t="s">
        <v>35</v>
      </c>
      <c r="N21" s="199" t="s">
        <v>36</v>
      </c>
      <c r="O21" s="207" t="s">
        <v>35</v>
      </c>
      <c r="P21" s="206">
        <v>29645.52</v>
      </c>
      <c r="Q21" s="182">
        <v>449051</v>
      </c>
      <c r="R21" s="192">
        <f>'4° TRI 2022'!R21</f>
        <v>340227.69999999995</v>
      </c>
      <c r="S21" s="193">
        <f>'1° TRI 2022'!S21+'2° TRI 2022'!S21+'3° TRI 2022'!S21+'4° TRI 2022'!S21</f>
        <v>340230.69999999995</v>
      </c>
      <c r="T21" s="193">
        <f>'4° TRI 2022'!U21</f>
        <v>340227.69999999995</v>
      </c>
      <c r="U21" s="194">
        <f>'4° TRI 2022'!U21</f>
        <v>340227.69999999995</v>
      </c>
      <c r="V21" s="195">
        <f>'4° TRI 2022'!V21</f>
        <v>340227.69999999995</v>
      </c>
      <c r="W21" s="196" t="str">
        <f>'4° TRI 2022'!W21</f>
        <v>EM ANDAMENTO</v>
      </c>
    </row>
    <row r="22" spans="1:24" ht="80.099999999999994" customHeight="1">
      <c r="A22" s="181" t="s">
        <v>94</v>
      </c>
      <c r="B22" s="195" t="s">
        <v>173</v>
      </c>
      <c r="C22" s="182" t="s">
        <v>108</v>
      </c>
      <c r="D22" s="183" t="s">
        <v>41</v>
      </c>
      <c r="E22" s="192">
        <v>444422.41</v>
      </c>
      <c r="F22" s="208">
        <v>140771.76999999999</v>
      </c>
      <c r="G22" s="182" t="s">
        <v>31</v>
      </c>
      <c r="H22" s="186" t="s">
        <v>32</v>
      </c>
      <c r="I22" s="182" t="s">
        <v>74</v>
      </c>
      <c r="J22" s="187">
        <v>44529</v>
      </c>
      <c r="K22" s="209" t="s">
        <v>36</v>
      </c>
      <c r="L22" s="210">
        <v>538862.09</v>
      </c>
      <c r="M22" s="211" t="s">
        <v>35</v>
      </c>
      <c r="N22" s="199" t="s">
        <v>36</v>
      </c>
      <c r="O22" s="207" t="s">
        <v>35</v>
      </c>
      <c r="P22" s="206">
        <v>32880.379999999997</v>
      </c>
      <c r="Q22" s="182">
        <v>449051</v>
      </c>
      <c r="R22" s="192">
        <f>'4° TRI 2022'!R22</f>
        <v>446631.65</v>
      </c>
      <c r="S22" s="193">
        <f>'1° TRI 2022'!S22+'2° TRI 2022'!S22+'3° TRI 2022'!S22+'4° TRI 2022'!S22</f>
        <v>446631.65</v>
      </c>
      <c r="T22" s="193">
        <f>'4° TRI 2022'!U22</f>
        <v>446631.65</v>
      </c>
      <c r="U22" s="194">
        <f>'4° TRI 2022'!U22</f>
        <v>446631.65</v>
      </c>
      <c r="V22" s="195">
        <f>'4° TRI 2022'!V22</f>
        <v>446631.65</v>
      </c>
      <c r="W22" s="196" t="str">
        <f>'4° TRI 2022'!W22</f>
        <v>EM ANDAMENTO</v>
      </c>
    </row>
    <row r="23" spans="1:24" ht="80.099999999999994" customHeight="1">
      <c r="A23" s="181" t="s">
        <v>94</v>
      </c>
      <c r="B23" s="195" t="s">
        <v>174</v>
      </c>
      <c r="C23" s="182" t="s">
        <v>110</v>
      </c>
      <c r="D23" s="183" t="s">
        <v>41</v>
      </c>
      <c r="E23" s="192">
        <v>987600</v>
      </c>
      <c r="F23" s="208">
        <v>62400</v>
      </c>
      <c r="G23" s="182" t="s">
        <v>31</v>
      </c>
      <c r="H23" s="186" t="s">
        <v>32</v>
      </c>
      <c r="I23" s="182" t="s">
        <v>74</v>
      </c>
      <c r="J23" s="187">
        <v>44529</v>
      </c>
      <c r="K23" s="209" t="s">
        <v>36</v>
      </c>
      <c r="L23" s="210">
        <v>495871.79</v>
      </c>
      <c r="M23" s="211" t="s">
        <v>35</v>
      </c>
      <c r="N23" s="199" t="s">
        <v>36</v>
      </c>
      <c r="O23" s="207" t="s">
        <v>35</v>
      </c>
      <c r="P23" s="212" t="s">
        <v>35</v>
      </c>
      <c r="Q23" s="182">
        <v>449051</v>
      </c>
      <c r="R23" s="192">
        <f>'4° TRI 2022'!R23</f>
        <v>0</v>
      </c>
      <c r="S23" s="193">
        <f>'1° TRI 2022'!S23+'2° TRI 2022'!S23+'3° TRI 2022'!S23+'4° TRI 2022'!S23</f>
        <v>0</v>
      </c>
      <c r="T23" s="193">
        <f>'4° TRI 2022'!U23</f>
        <v>0</v>
      </c>
      <c r="U23" s="194">
        <f>'4° TRI 2022'!U23</f>
        <v>0</v>
      </c>
      <c r="V23" s="195">
        <f>'4° TRI 2022'!V23</f>
        <v>0</v>
      </c>
      <c r="W23" s="196" t="str">
        <f>'4° TRI 2022'!W23</f>
        <v>EM ANDAMENTO</v>
      </c>
    </row>
    <row r="24" spans="1:24" ht="80.099999999999994" customHeight="1">
      <c r="A24" s="181" t="s">
        <v>77</v>
      </c>
      <c r="B24" s="181" t="s">
        <v>78</v>
      </c>
      <c r="C24" s="182" t="s">
        <v>80</v>
      </c>
      <c r="D24" s="202" t="s">
        <v>56</v>
      </c>
      <c r="E24" s="203">
        <v>99995</v>
      </c>
      <c r="F24" s="185">
        <v>289350.03000000003</v>
      </c>
      <c r="G24" s="213" t="s">
        <v>38</v>
      </c>
      <c r="H24" s="186" t="s">
        <v>139</v>
      </c>
      <c r="I24" s="182" t="s">
        <v>79</v>
      </c>
      <c r="J24" s="187">
        <v>44529</v>
      </c>
      <c r="K24" s="183" t="s">
        <v>34</v>
      </c>
      <c r="L24" s="214">
        <v>389349.98</v>
      </c>
      <c r="M24" s="188">
        <v>44788</v>
      </c>
      <c r="N24" s="199" t="s">
        <v>128</v>
      </c>
      <c r="O24" s="215">
        <v>78602.28</v>
      </c>
      <c r="P24" s="206" t="s">
        <v>35</v>
      </c>
      <c r="Q24" s="182">
        <v>449051</v>
      </c>
      <c r="R24" s="192">
        <f>'4° TRI 2022'!R24</f>
        <v>425902.18</v>
      </c>
      <c r="S24" s="193">
        <f>'1° TRI 2022'!S24+'2° TRI 2022'!S24+'3° TRI 2022'!S24+'4° TRI 2022'!S24</f>
        <v>425902.18</v>
      </c>
      <c r="T24" s="193">
        <f>'4° TRI 2022'!U24</f>
        <v>425902.18</v>
      </c>
      <c r="U24" s="194">
        <f>'4° TRI 2022'!U24</f>
        <v>425902.18</v>
      </c>
      <c r="V24" s="195">
        <f>'4° TRI 2022'!V24</f>
        <v>425902.18</v>
      </c>
      <c r="W24" s="196" t="str">
        <f>'4° TRI 2022'!W24</f>
        <v>CONCLUÍDO</v>
      </c>
    </row>
    <row r="25" spans="1:24" ht="80.099999999999994" customHeight="1">
      <c r="A25" s="181" t="s">
        <v>85</v>
      </c>
      <c r="B25" s="181" t="s">
        <v>82</v>
      </c>
      <c r="C25" s="201" t="s">
        <v>35</v>
      </c>
      <c r="D25" s="202" t="s">
        <v>35</v>
      </c>
      <c r="E25" s="203" t="s">
        <v>35</v>
      </c>
      <c r="F25" s="185" t="s">
        <v>35</v>
      </c>
      <c r="G25" s="182" t="s">
        <v>38</v>
      </c>
      <c r="H25" s="186" t="s">
        <v>139</v>
      </c>
      <c r="I25" s="182" t="s">
        <v>83</v>
      </c>
      <c r="J25" s="187">
        <v>44574</v>
      </c>
      <c r="K25" s="183" t="s">
        <v>39</v>
      </c>
      <c r="L25" s="184">
        <v>1208439.74</v>
      </c>
      <c r="M25" s="188" t="s">
        <v>35</v>
      </c>
      <c r="N25" s="199" t="s">
        <v>39</v>
      </c>
      <c r="O25" s="205">
        <f>203578.52+184424.05</f>
        <v>388002.56999999995</v>
      </c>
      <c r="P25" s="191" t="s">
        <v>35</v>
      </c>
      <c r="Q25" s="182">
        <v>449051</v>
      </c>
      <c r="R25" s="192">
        <f>'4° TRI 2022'!R25</f>
        <v>1518372</v>
      </c>
      <c r="S25" s="193">
        <f>'1° TRI 2022'!S25+'2° TRI 2022'!S25+'3° TRI 2022'!S25+'4° TRI 2022'!S25</f>
        <v>1518372</v>
      </c>
      <c r="T25" s="193">
        <f>'4° TRI 2022'!U25</f>
        <v>1518372</v>
      </c>
      <c r="U25" s="194">
        <f>'4° TRI 2022'!U25</f>
        <v>1518372</v>
      </c>
      <c r="V25" s="195">
        <f>'4° TRI 2022'!V25</f>
        <v>1518372</v>
      </c>
      <c r="W25" s="196" t="str">
        <f>'4° TRI 2022'!W25</f>
        <v>CONCLUÍDO</v>
      </c>
    </row>
    <row r="26" spans="1:24" ht="122.25" customHeight="1">
      <c r="A26" s="181" t="s">
        <v>90</v>
      </c>
      <c r="B26" s="181" t="s">
        <v>160</v>
      </c>
      <c r="C26" s="201" t="s">
        <v>35</v>
      </c>
      <c r="D26" s="202" t="s">
        <v>35</v>
      </c>
      <c r="E26" s="203" t="s">
        <v>35</v>
      </c>
      <c r="F26" s="185" t="s">
        <v>35</v>
      </c>
      <c r="G26" s="182" t="s">
        <v>91</v>
      </c>
      <c r="H26" s="186" t="s">
        <v>92</v>
      </c>
      <c r="I26" s="182" t="s">
        <v>93</v>
      </c>
      <c r="J26" s="187">
        <v>44585</v>
      </c>
      <c r="K26" s="183" t="s">
        <v>39</v>
      </c>
      <c r="L26" s="184">
        <v>8860994.0899999999</v>
      </c>
      <c r="M26" s="188">
        <v>44701</v>
      </c>
      <c r="N26" s="199" t="s">
        <v>35</v>
      </c>
      <c r="O26" s="205" t="s">
        <v>35</v>
      </c>
      <c r="P26" s="191" t="s">
        <v>35</v>
      </c>
      <c r="Q26" s="182">
        <v>449051</v>
      </c>
      <c r="R26" s="192">
        <f>'4° TRI 2022'!R26</f>
        <v>114765.51</v>
      </c>
      <c r="S26" s="193">
        <f>'1° TRI 2022'!S26+'2° TRI 2022'!S26+'3° TRI 2022'!S26+'4° TRI 2022'!S26</f>
        <v>114765.51</v>
      </c>
      <c r="T26" s="193">
        <f>'4° TRI 2022'!U26</f>
        <v>114765.51</v>
      </c>
      <c r="U26" s="194">
        <f>'4° TRI 2022'!U26</f>
        <v>114765.51</v>
      </c>
      <c r="V26" s="195">
        <f>'4° TRI 2022'!V26</f>
        <v>114765.51</v>
      </c>
      <c r="W26" s="196" t="str">
        <f>'4° TRI 2022'!W26</f>
        <v>INACABADA</v>
      </c>
    </row>
    <row r="27" spans="1:24" ht="151.5" customHeight="1">
      <c r="A27" s="181" t="s">
        <v>90</v>
      </c>
      <c r="B27" s="181" t="s">
        <v>161</v>
      </c>
      <c r="C27" s="201" t="s">
        <v>35</v>
      </c>
      <c r="D27" s="202" t="s">
        <v>35</v>
      </c>
      <c r="E27" s="203" t="s">
        <v>35</v>
      </c>
      <c r="F27" s="185" t="s">
        <v>35</v>
      </c>
      <c r="G27" s="182" t="s">
        <v>91</v>
      </c>
      <c r="H27" s="186" t="s">
        <v>92</v>
      </c>
      <c r="I27" s="182" t="s">
        <v>93</v>
      </c>
      <c r="J27" s="187">
        <v>44585</v>
      </c>
      <c r="K27" s="183" t="s">
        <v>39</v>
      </c>
      <c r="L27" s="184">
        <v>4879825.83</v>
      </c>
      <c r="M27" s="188">
        <v>44701</v>
      </c>
      <c r="N27" s="199" t="s">
        <v>35</v>
      </c>
      <c r="O27" s="205" t="s">
        <v>35</v>
      </c>
      <c r="P27" s="191" t="s">
        <v>35</v>
      </c>
      <c r="Q27" s="182">
        <v>449051</v>
      </c>
      <c r="R27" s="192">
        <f>'4° TRI 2022'!R27</f>
        <v>0</v>
      </c>
      <c r="S27" s="193">
        <f>'1° TRI 2022'!S27+'2° TRI 2022'!S27+'3° TRI 2022'!S27+'4° TRI 2022'!S27</f>
        <v>0</v>
      </c>
      <c r="T27" s="193">
        <f>'4° TRI 2022'!U27</f>
        <v>0</v>
      </c>
      <c r="U27" s="194">
        <f>'4° TRI 2022'!U27</f>
        <v>0</v>
      </c>
      <c r="V27" s="195">
        <f>'4° TRI 2022'!V27</f>
        <v>0</v>
      </c>
      <c r="W27" s="196" t="str">
        <f>'4° TRI 2022'!W27</f>
        <v>INACABADA</v>
      </c>
    </row>
    <row r="28" spans="1:24" ht="80.099999999999994" customHeight="1">
      <c r="A28" s="181" t="s">
        <v>114</v>
      </c>
      <c r="B28" s="195" t="s">
        <v>115</v>
      </c>
      <c r="C28" s="201" t="s">
        <v>35</v>
      </c>
      <c r="D28" s="202" t="s">
        <v>35</v>
      </c>
      <c r="E28" s="193" t="s">
        <v>35</v>
      </c>
      <c r="F28" s="194" t="s">
        <v>35</v>
      </c>
      <c r="G28" s="182" t="s">
        <v>116</v>
      </c>
      <c r="H28" s="186" t="s">
        <v>117</v>
      </c>
      <c r="I28" s="182" t="s">
        <v>118</v>
      </c>
      <c r="J28" s="187">
        <v>44670</v>
      </c>
      <c r="K28" s="209" t="s">
        <v>34</v>
      </c>
      <c r="L28" s="210">
        <v>235138.24</v>
      </c>
      <c r="M28" s="198" t="s">
        <v>35</v>
      </c>
      <c r="N28" s="199" t="s">
        <v>34</v>
      </c>
      <c r="O28" s="207">
        <v>33630.31</v>
      </c>
      <c r="P28" s="212" t="s">
        <v>35</v>
      </c>
      <c r="Q28" s="182">
        <v>449051</v>
      </c>
      <c r="R28" s="192">
        <f>'4° TRI 2022'!R28</f>
        <v>54719.41</v>
      </c>
      <c r="S28" s="193">
        <f>'1° TRI 2022'!S28+'2° TRI 2022'!S28+'3° TRI 2022'!S28+'4° TRI 2022'!S28</f>
        <v>54719.41</v>
      </c>
      <c r="T28" s="193">
        <f>'4° TRI 2022'!U28</f>
        <v>54719.41</v>
      </c>
      <c r="U28" s="194">
        <f>'4° TRI 2022'!U28</f>
        <v>54719.41</v>
      </c>
      <c r="V28" s="195">
        <f>'4° TRI 2022'!V28</f>
        <v>54719.41</v>
      </c>
      <c r="W28" s="196" t="str">
        <f>'4° TRI 2022'!W28</f>
        <v>EM ANDAMENTO</v>
      </c>
    </row>
    <row r="29" spans="1:24" ht="80.099999999999994" customHeight="1">
      <c r="A29" s="181" t="s">
        <v>111</v>
      </c>
      <c r="B29" s="181" t="s">
        <v>112</v>
      </c>
      <c r="C29" s="201" t="s">
        <v>35</v>
      </c>
      <c r="D29" s="202" t="s">
        <v>35</v>
      </c>
      <c r="E29" s="203" t="s">
        <v>35</v>
      </c>
      <c r="F29" s="185" t="s">
        <v>35</v>
      </c>
      <c r="G29" s="182" t="s">
        <v>38</v>
      </c>
      <c r="H29" s="186" t="s">
        <v>139</v>
      </c>
      <c r="I29" s="182" t="s">
        <v>113</v>
      </c>
      <c r="J29" s="187">
        <v>44678</v>
      </c>
      <c r="K29" s="183" t="s">
        <v>39</v>
      </c>
      <c r="L29" s="184">
        <v>1531592.2</v>
      </c>
      <c r="M29" s="188" t="s">
        <v>35</v>
      </c>
      <c r="N29" s="199" t="s">
        <v>39</v>
      </c>
      <c r="O29" s="207" t="s">
        <v>35</v>
      </c>
      <c r="P29" s="191" t="s">
        <v>35</v>
      </c>
      <c r="Q29" s="182">
        <v>449051</v>
      </c>
      <c r="R29" s="192">
        <f>'4° TRI 2022'!R29</f>
        <v>538806.63</v>
      </c>
      <c r="S29" s="193">
        <f>'1° TRI 2022'!S29+'2° TRI 2022'!S29+'3° TRI 2022'!S29+'4° TRI 2022'!S29</f>
        <v>538806.63</v>
      </c>
      <c r="T29" s="193">
        <f>'4° TRI 2022'!U29</f>
        <v>538806.63</v>
      </c>
      <c r="U29" s="194">
        <f>'4° TRI 2022'!U29</f>
        <v>538806.63</v>
      </c>
      <c r="V29" s="195">
        <f>'4° TRI 2022'!V29</f>
        <v>538806.63</v>
      </c>
      <c r="W29" s="196" t="str">
        <f>'4° TRI 2022'!W29</f>
        <v>EM ANDAMENTO</v>
      </c>
    </row>
    <row r="30" spans="1:24" ht="80.099999999999994" customHeight="1">
      <c r="A30" s="181" t="s">
        <v>119</v>
      </c>
      <c r="B30" s="195" t="s">
        <v>120</v>
      </c>
      <c r="C30" s="201" t="s">
        <v>35</v>
      </c>
      <c r="D30" s="202" t="s">
        <v>35</v>
      </c>
      <c r="E30" s="193" t="s">
        <v>35</v>
      </c>
      <c r="F30" s="194" t="s">
        <v>35</v>
      </c>
      <c r="G30" s="182" t="s">
        <v>121</v>
      </c>
      <c r="H30" s="186" t="s">
        <v>122</v>
      </c>
      <c r="I30" s="182" t="s">
        <v>123</v>
      </c>
      <c r="J30" s="187">
        <v>44678</v>
      </c>
      <c r="K30" s="209" t="s">
        <v>124</v>
      </c>
      <c r="L30" s="210">
        <v>546837.67000000004</v>
      </c>
      <c r="M30" s="198" t="s">
        <v>35</v>
      </c>
      <c r="N30" s="199" t="s">
        <v>35</v>
      </c>
      <c r="O30" s="207" t="s">
        <v>35</v>
      </c>
      <c r="P30" s="212" t="s">
        <v>35</v>
      </c>
      <c r="Q30" s="182">
        <v>449051</v>
      </c>
      <c r="R30" s="192">
        <f>'4° TRI 2022'!R30</f>
        <v>0</v>
      </c>
      <c r="S30" s="193">
        <f>'1° TRI 2022'!S30+'2° TRI 2022'!S30+'3° TRI 2022'!S30+'4° TRI 2022'!S30</f>
        <v>0</v>
      </c>
      <c r="T30" s="193">
        <f>'4° TRI 2022'!U30</f>
        <v>0</v>
      </c>
      <c r="U30" s="194">
        <f>'4° TRI 2022'!U30</f>
        <v>0</v>
      </c>
      <c r="V30" s="195">
        <f>'4° TRI 2022'!V30</f>
        <v>0</v>
      </c>
      <c r="W30" s="196" t="str">
        <f>'4° TRI 2022'!W30</f>
        <v>INACABADA</v>
      </c>
    </row>
    <row r="31" spans="1:24" ht="101.25" customHeight="1">
      <c r="A31" s="181" t="s">
        <v>134</v>
      </c>
      <c r="B31" s="181" t="s">
        <v>135</v>
      </c>
      <c r="C31" s="201" t="s">
        <v>136</v>
      </c>
      <c r="D31" s="183" t="s">
        <v>41</v>
      </c>
      <c r="E31" s="203">
        <v>886003.21</v>
      </c>
      <c r="F31" s="185">
        <v>269315.95</v>
      </c>
      <c r="G31" s="182" t="s">
        <v>31</v>
      </c>
      <c r="H31" s="186" t="s">
        <v>32</v>
      </c>
      <c r="I31" s="182" t="s">
        <v>131</v>
      </c>
      <c r="J31" s="187">
        <v>44828</v>
      </c>
      <c r="K31" s="183" t="s">
        <v>39</v>
      </c>
      <c r="L31" s="184">
        <v>1139033.6399999999</v>
      </c>
      <c r="M31" s="188" t="s">
        <v>35</v>
      </c>
      <c r="N31" s="199" t="s">
        <v>35</v>
      </c>
      <c r="O31" s="207" t="s">
        <v>35</v>
      </c>
      <c r="P31" s="191" t="s">
        <v>35</v>
      </c>
      <c r="Q31" s="182">
        <v>449051</v>
      </c>
      <c r="R31" s="192">
        <f>'4° TRI 2022'!R31</f>
        <v>721125.51</v>
      </c>
      <c r="S31" s="193">
        <f>'1° TRI 2022'!S31+'2° TRI 2022'!S31+'3° TRI 2022'!S31+'4° TRI 2022'!S31</f>
        <v>721125.51</v>
      </c>
      <c r="T31" s="193">
        <f>'4° TRI 2022'!U31</f>
        <v>240196.82</v>
      </c>
      <c r="U31" s="194">
        <f>'4° TRI 2022'!U31</f>
        <v>240196.82</v>
      </c>
      <c r="V31" s="195">
        <f>'4° TRI 2022'!V31</f>
        <v>240196.82</v>
      </c>
      <c r="W31" s="196" t="str">
        <f>'4° TRI 2022'!W31</f>
        <v>EM ANDAMENTO</v>
      </c>
      <c r="X31" s="5"/>
    </row>
    <row r="32" spans="1:24" ht="139.5" customHeight="1">
      <c r="A32" s="181" t="s">
        <v>137</v>
      </c>
      <c r="B32" s="181" t="s">
        <v>138</v>
      </c>
      <c r="C32" s="201" t="s">
        <v>35</v>
      </c>
      <c r="D32" s="202" t="s">
        <v>35</v>
      </c>
      <c r="E32" s="203" t="s">
        <v>35</v>
      </c>
      <c r="F32" s="185" t="s">
        <v>35</v>
      </c>
      <c r="G32" s="182" t="s">
        <v>38</v>
      </c>
      <c r="H32" s="186" t="s">
        <v>139</v>
      </c>
      <c r="I32" s="182" t="s">
        <v>132</v>
      </c>
      <c r="J32" s="187">
        <v>44816</v>
      </c>
      <c r="K32" s="183" t="s">
        <v>124</v>
      </c>
      <c r="L32" s="184">
        <v>1046292.93</v>
      </c>
      <c r="M32" s="188" t="s">
        <v>35</v>
      </c>
      <c r="N32" s="199" t="s">
        <v>35</v>
      </c>
      <c r="O32" s="207" t="s">
        <v>35</v>
      </c>
      <c r="P32" s="191" t="s">
        <v>35</v>
      </c>
      <c r="Q32" s="182">
        <v>449051</v>
      </c>
      <c r="R32" s="192">
        <f>'4° TRI 2022'!R32</f>
        <v>0</v>
      </c>
      <c r="S32" s="193">
        <f>'1° TRI 2022'!S32+'2° TRI 2022'!S32+'3° TRI 2022'!S32+'4° TRI 2022'!S32</f>
        <v>0</v>
      </c>
      <c r="T32" s="193">
        <f>'4° TRI 2022'!U32</f>
        <v>0</v>
      </c>
      <c r="U32" s="194">
        <f>'4° TRI 2022'!U32</f>
        <v>0</v>
      </c>
      <c r="V32" s="195">
        <f>'4° TRI 2022'!V32</f>
        <v>0</v>
      </c>
      <c r="W32" s="196" t="str">
        <f>'4° TRI 2022'!W32</f>
        <v>EM ANDAMENTO</v>
      </c>
    </row>
    <row r="33" spans="1:23" ht="80.099999999999994" customHeight="1">
      <c r="A33" s="181" t="s">
        <v>140</v>
      </c>
      <c r="B33" s="181" t="s">
        <v>141</v>
      </c>
      <c r="C33" s="201" t="s">
        <v>35</v>
      </c>
      <c r="D33" s="202" t="s">
        <v>35</v>
      </c>
      <c r="E33" s="203" t="s">
        <v>35</v>
      </c>
      <c r="F33" s="185" t="s">
        <v>35</v>
      </c>
      <c r="G33" s="182" t="s">
        <v>142</v>
      </c>
      <c r="H33" s="186" t="s">
        <v>143</v>
      </c>
      <c r="I33" s="182" t="s">
        <v>133</v>
      </c>
      <c r="J33" s="187">
        <v>44832</v>
      </c>
      <c r="K33" s="183" t="s">
        <v>81</v>
      </c>
      <c r="L33" s="184">
        <v>1958430.38</v>
      </c>
      <c r="M33" s="188" t="s">
        <v>35</v>
      </c>
      <c r="N33" s="199" t="s">
        <v>35</v>
      </c>
      <c r="O33" s="207" t="s">
        <v>35</v>
      </c>
      <c r="P33" s="191" t="s">
        <v>35</v>
      </c>
      <c r="Q33" s="182">
        <v>449051</v>
      </c>
      <c r="R33" s="192">
        <f>'4° TRI 2022'!R33</f>
        <v>83502.25</v>
      </c>
      <c r="S33" s="193">
        <f>'1° TRI 2022'!S33+'2° TRI 2022'!S33+'3° TRI 2022'!S33+'4° TRI 2022'!S33</f>
        <v>83502.25</v>
      </c>
      <c r="T33" s="193">
        <f>'4° TRI 2022'!U33</f>
        <v>83502.25</v>
      </c>
      <c r="U33" s="194">
        <f>'4° TRI 2022'!U33</f>
        <v>83502.25</v>
      </c>
      <c r="V33" s="195">
        <f>'4° TRI 2022'!V33</f>
        <v>83502.25</v>
      </c>
      <c r="W33" s="196" t="str">
        <f>'4° TRI 2022'!W33</f>
        <v>EM ANDAMENTO</v>
      </c>
    </row>
    <row r="34" spans="1:23" ht="110.25">
      <c r="A34" s="181" t="s">
        <v>146</v>
      </c>
      <c r="B34" s="181" t="s">
        <v>147</v>
      </c>
      <c r="C34" s="201" t="s">
        <v>35</v>
      </c>
      <c r="D34" s="202" t="s">
        <v>35</v>
      </c>
      <c r="E34" s="203" t="s">
        <v>35</v>
      </c>
      <c r="F34" s="185" t="s">
        <v>35</v>
      </c>
      <c r="G34" s="216" t="s">
        <v>148</v>
      </c>
      <c r="H34" s="186" t="s">
        <v>149</v>
      </c>
      <c r="I34" s="182" t="s">
        <v>150</v>
      </c>
      <c r="J34" s="187">
        <v>44862</v>
      </c>
      <c r="K34" s="183" t="s">
        <v>34</v>
      </c>
      <c r="L34" s="184">
        <v>2987921.54</v>
      </c>
      <c r="M34" s="188" t="s">
        <v>35</v>
      </c>
      <c r="N34" s="199" t="s">
        <v>35</v>
      </c>
      <c r="O34" s="207" t="s">
        <v>35</v>
      </c>
      <c r="P34" s="191" t="s">
        <v>35</v>
      </c>
      <c r="Q34" s="182">
        <v>449051</v>
      </c>
      <c r="R34" s="192">
        <f>'4° TRI 2022'!R34</f>
        <v>0</v>
      </c>
      <c r="S34" s="193">
        <f>'1° TRI 2022'!S34+'2° TRI 2022'!S34+'3° TRI 2022'!S34+'4° TRI 2022'!S34</f>
        <v>0</v>
      </c>
      <c r="T34" s="193">
        <f>'4° TRI 2022'!U34</f>
        <v>0</v>
      </c>
      <c r="U34" s="194">
        <f>'4° TRI 2022'!U34</f>
        <v>0</v>
      </c>
      <c r="V34" s="195">
        <f>'4° TRI 2022'!V34</f>
        <v>0</v>
      </c>
      <c r="W34" s="196" t="str">
        <f>'4° TRI 2022'!W34</f>
        <v>EM ANDAMENTO</v>
      </c>
    </row>
    <row r="35" spans="1:23" ht="80.099999999999994" customHeight="1" thickBot="1">
      <c r="A35" s="217" t="s">
        <v>151</v>
      </c>
      <c r="B35" s="217" t="s">
        <v>152</v>
      </c>
      <c r="C35" s="218" t="s">
        <v>35</v>
      </c>
      <c r="D35" s="219" t="s">
        <v>35</v>
      </c>
      <c r="E35" s="220" t="s">
        <v>35</v>
      </c>
      <c r="F35" s="221" t="s">
        <v>35</v>
      </c>
      <c r="G35" s="222" t="s">
        <v>38</v>
      </c>
      <c r="H35" s="223" t="s">
        <v>139</v>
      </c>
      <c r="I35" s="222" t="s">
        <v>153</v>
      </c>
      <c r="J35" s="224">
        <v>44851</v>
      </c>
      <c r="K35" s="225" t="s">
        <v>124</v>
      </c>
      <c r="L35" s="226">
        <v>546837.67000000004</v>
      </c>
      <c r="M35" s="227" t="s">
        <v>35</v>
      </c>
      <c r="N35" s="228" t="s">
        <v>35</v>
      </c>
      <c r="O35" s="229" t="s">
        <v>35</v>
      </c>
      <c r="P35" s="230" t="s">
        <v>35</v>
      </c>
      <c r="Q35" s="222">
        <v>449051</v>
      </c>
      <c r="R35" s="231">
        <f>'4° TRI 2022'!R35</f>
        <v>0</v>
      </c>
      <c r="S35" s="232">
        <f>'1° TRI 2022'!S35+'2° TRI 2022'!S35+'3° TRI 2022'!S35+'4° TRI 2022'!S35</f>
        <v>0</v>
      </c>
      <c r="T35" s="232">
        <f>'4° TRI 2022'!U35</f>
        <v>0</v>
      </c>
      <c r="U35" s="233">
        <f>'4° TRI 2022'!U35</f>
        <v>0</v>
      </c>
      <c r="V35" s="234">
        <f>'4° TRI 2022'!V35</f>
        <v>0</v>
      </c>
      <c r="W35" s="235" t="str">
        <f>'4° TRI 2022'!W35</f>
        <v>EM ANDAMENTO</v>
      </c>
    </row>
    <row r="36" spans="1:23" ht="16.5" thickBot="1">
      <c r="A36" s="147"/>
      <c r="B36" s="147"/>
      <c r="C36" s="148"/>
      <c r="D36" s="149"/>
      <c r="E36" s="150"/>
      <c r="F36" s="151"/>
      <c r="G36" s="152"/>
      <c r="H36" s="153"/>
      <c r="I36" s="152"/>
      <c r="J36" s="154"/>
      <c r="K36" s="155"/>
      <c r="L36" s="156"/>
      <c r="M36" s="157"/>
      <c r="N36" s="158"/>
      <c r="O36" s="159"/>
      <c r="P36" s="160"/>
      <c r="Q36" s="152"/>
      <c r="R36" s="161"/>
      <c r="S36" s="162"/>
      <c r="T36" s="162"/>
      <c r="U36" s="163"/>
      <c r="V36" s="164"/>
      <c r="W36" s="153"/>
    </row>
    <row r="37" spans="1:23" ht="12.75" customHeight="1">
      <c r="A37" s="236" t="s">
        <v>72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36" t="s">
        <v>76</v>
      </c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</row>
    <row r="38" spans="1:23">
      <c r="A38" s="236"/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</row>
    <row r="39" spans="1:23">
      <c r="A39" s="236"/>
      <c r="B39" s="236"/>
      <c r="C39" s="236"/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</row>
    <row r="40" spans="1:23" ht="235.5" customHeight="1">
      <c r="A40" s="236"/>
      <c r="B40" s="236"/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</row>
  </sheetData>
  <mergeCells count="17">
    <mergeCell ref="W6:W7"/>
    <mergeCell ref="A37:J40"/>
    <mergeCell ref="K37:W40"/>
    <mergeCell ref="A1:W1"/>
    <mergeCell ref="B2:C2"/>
    <mergeCell ref="B3:C3"/>
    <mergeCell ref="B4:C4"/>
    <mergeCell ref="B5:C5"/>
    <mergeCell ref="A6:A7"/>
    <mergeCell ref="B6:B7"/>
    <mergeCell ref="C6:F6"/>
    <mergeCell ref="G6:H6"/>
    <mergeCell ref="I6:M6"/>
    <mergeCell ref="N6:O6"/>
    <mergeCell ref="P6:P7"/>
    <mergeCell ref="Q6:U6"/>
    <mergeCell ref="V6:V7"/>
  </mergeCells>
  <pageMargins left="0.51181102362204722" right="0.51181102362204722" top="0.78740157480314965" bottom="0.78740157480314965" header="0.31496062992125984" footer="0.31496062992125984"/>
  <pageSetup paperSize="8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31"/>
  <sheetViews>
    <sheetView topLeftCell="H1" zoomScale="70" zoomScaleNormal="70" workbookViewId="0">
      <selection activeCell="A16" sqref="A16:XFD16"/>
    </sheetView>
  </sheetViews>
  <sheetFormatPr defaultColWidth="9.140625" defaultRowHeight="15.75"/>
  <cols>
    <col min="1" max="1" width="15" style="4" customWidth="1"/>
    <col min="2" max="2" width="39.5703125" style="4" customWidth="1"/>
    <col min="3" max="3" width="25.85546875" style="4" customWidth="1"/>
    <col min="4" max="4" width="20.42578125" style="4" customWidth="1"/>
    <col min="5" max="6" width="18.7109375" style="4" customWidth="1"/>
    <col min="7" max="7" width="26.7109375" style="4" customWidth="1"/>
    <col min="8" max="8" width="25.5703125" style="4" customWidth="1"/>
    <col min="9" max="9" width="15.7109375" style="4" customWidth="1"/>
    <col min="10" max="10" width="14.5703125" style="4" customWidth="1"/>
    <col min="11" max="11" width="15.7109375" style="4" customWidth="1"/>
    <col min="12" max="12" width="16.140625" style="4" customWidth="1"/>
    <col min="13" max="13" width="27" style="4" bestFit="1" customWidth="1"/>
    <col min="14" max="14" width="14.28515625" style="4" customWidth="1"/>
    <col min="15" max="15" width="17.28515625" style="4" bestFit="1" customWidth="1"/>
    <col min="16" max="16" width="15.7109375" style="4" customWidth="1"/>
    <col min="17" max="17" width="11.7109375" style="4" customWidth="1"/>
    <col min="18" max="21" width="18.85546875" style="4" customWidth="1"/>
    <col min="22" max="22" width="15.42578125" style="4" customWidth="1"/>
    <col min="23" max="23" width="14.5703125" style="4" bestFit="1" customWidth="1"/>
    <col min="24" max="24" width="13.85546875" style="4" bestFit="1" customWidth="1"/>
    <col min="25" max="25" width="11.7109375" style="4" bestFit="1" customWidth="1"/>
    <col min="26" max="26" width="9.42578125" style="4" customWidth="1"/>
    <col min="27" max="16384" width="9.140625" style="4"/>
  </cols>
  <sheetData>
    <row r="1" spans="1:24" ht="16.5" thickBot="1">
      <c r="A1" s="237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9"/>
    </row>
    <row r="2" spans="1:24">
      <c r="A2" s="1" t="s">
        <v>1</v>
      </c>
      <c r="B2" s="240" t="s">
        <v>2</v>
      </c>
      <c r="C2" s="240"/>
      <c r="W2" s="2"/>
    </row>
    <row r="3" spans="1:24">
      <c r="A3" s="1"/>
      <c r="B3" s="240" t="s">
        <v>75</v>
      </c>
      <c r="C3" s="240"/>
      <c r="W3" s="2"/>
    </row>
    <row r="4" spans="1:24">
      <c r="A4" s="1" t="s">
        <v>3</v>
      </c>
      <c r="B4" s="240">
        <v>2022</v>
      </c>
      <c r="C4" s="240"/>
      <c r="T4" s="5"/>
      <c r="W4" s="2"/>
    </row>
    <row r="5" spans="1:24" ht="16.5" thickBot="1">
      <c r="A5" s="1" t="s">
        <v>4</v>
      </c>
      <c r="B5" s="240" t="s">
        <v>154</v>
      </c>
      <c r="C5" s="240"/>
      <c r="W5" s="2"/>
    </row>
    <row r="6" spans="1:24" s="3" customFormat="1" ht="16.5" thickBot="1">
      <c r="A6" s="254" t="s">
        <v>5</v>
      </c>
      <c r="B6" s="256" t="s">
        <v>6</v>
      </c>
      <c r="C6" s="243" t="s">
        <v>7</v>
      </c>
      <c r="D6" s="244"/>
      <c r="E6" s="245"/>
      <c r="F6" s="246"/>
      <c r="G6" s="258" t="s">
        <v>8</v>
      </c>
      <c r="H6" s="245"/>
      <c r="I6" s="247" t="s">
        <v>9</v>
      </c>
      <c r="J6" s="248"/>
      <c r="K6" s="248"/>
      <c r="L6" s="248"/>
      <c r="M6" s="248"/>
      <c r="N6" s="243" t="s">
        <v>10</v>
      </c>
      <c r="O6" s="246"/>
      <c r="P6" s="252" t="s">
        <v>11</v>
      </c>
      <c r="Q6" s="243" t="s">
        <v>12</v>
      </c>
      <c r="R6" s="244"/>
      <c r="S6" s="244"/>
      <c r="T6" s="244"/>
      <c r="U6" s="246"/>
      <c r="V6" s="250" t="s">
        <v>13</v>
      </c>
      <c r="W6" s="252" t="s">
        <v>14</v>
      </c>
    </row>
    <row r="7" spans="1:24" s="3" customFormat="1" ht="48" thickBot="1">
      <c r="A7" s="255"/>
      <c r="B7" s="257"/>
      <c r="C7" s="106" t="s">
        <v>15</v>
      </c>
      <c r="D7" s="107" t="s">
        <v>16</v>
      </c>
      <c r="E7" s="108" t="s">
        <v>17</v>
      </c>
      <c r="F7" s="108" t="s">
        <v>84</v>
      </c>
      <c r="G7" s="109" t="s">
        <v>18</v>
      </c>
      <c r="H7" s="110" t="s">
        <v>19</v>
      </c>
      <c r="I7" s="106" t="s">
        <v>15</v>
      </c>
      <c r="J7" s="107" t="s">
        <v>20</v>
      </c>
      <c r="K7" s="107" t="s">
        <v>21</v>
      </c>
      <c r="L7" s="107" t="s">
        <v>22</v>
      </c>
      <c r="M7" s="110" t="s">
        <v>23</v>
      </c>
      <c r="N7" s="106" t="s">
        <v>24</v>
      </c>
      <c r="O7" s="108" t="s">
        <v>25</v>
      </c>
      <c r="P7" s="259"/>
      <c r="Q7" s="106" t="s">
        <v>26</v>
      </c>
      <c r="R7" s="107" t="s">
        <v>62</v>
      </c>
      <c r="S7" s="107" t="s">
        <v>63</v>
      </c>
      <c r="T7" s="107" t="s">
        <v>27</v>
      </c>
      <c r="U7" s="108" t="s">
        <v>28</v>
      </c>
      <c r="V7" s="260"/>
      <c r="W7" s="261"/>
    </row>
    <row r="8" spans="1:24" ht="78.75">
      <c r="A8" s="12" t="s">
        <v>47</v>
      </c>
      <c r="B8" s="25" t="s">
        <v>48</v>
      </c>
      <c r="C8" s="12" t="s">
        <v>49</v>
      </c>
      <c r="D8" s="26" t="s">
        <v>41</v>
      </c>
      <c r="E8" s="7">
        <v>1482100</v>
      </c>
      <c r="F8" s="14">
        <v>1178829.28</v>
      </c>
      <c r="G8" s="126" t="s">
        <v>43</v>
      </c>
      <c r="H8" s="13" t="s">
        <v>44</v>
      </c>
      <c r="I8" s="12" t="s">
        <v>50</v>
      </c>
      <c r="J8" s="8">
        <v>42989</v>
      </c>
      <c r="K8" s="26" t="s">
        <v>46</v>
      </c>
      <c r="L8" s="7">
        <v>1907423.33</v>
      </c>
      <c r="M8" s="136" t="s">
        <v>35</v>
      </c>
      <c r="N8" s="50" t="s">
        <v>88</v>
      </c>
      <c r="O8" s="137">
        <v>-1310.3</v>
      </c>
      <c r="P8" s="138">
        <v>117101.92</v>
      </c>
      <c r="Q8" s="12">
        <v>449051</v>
      </c>
      <c r="R8" s="11"/>
      <c r="S8" s="52"/>
      <c r="T8" s="52"/>
      <c r="U8" s="53"/>
      <c r="V8" s="19">
        <v>1425311.35</v>
      </c>
      <c r="W8" s="139" t="s">
        <v>156</v>
      </c>
    </row>
    <row r="9" spans="1:24" ht="95.25" thickBot="1">
      <c r="A9" s="12" t="s">
        <v>51</v>
      </c>
      <c r="B9" s="25" t="s">
        <v>159</v>
      </c>
      <c r="C9" s="12" t="s">
        <v>52</v>
      </c>
      <c r="D9" s="26" t="s">
        <v>41</v>
      </c>
      <c r="E9" s="7">
        <v>42832653.170000002</v>
      </c>
      <c r="F9" s="16" t="s">
        <v>35</v>
      </c>
      <c r="G9" s="126" t="s">
        <v>53</v>
      </c>
      <c r="H9" s="13" t="s">
        <v>54</v>
      </c>
      <c r="I9" s="12" t="s">
        <v>55</v>
      </c>
      <c r="J9" s="8">
        <v>43577</v>
      </c>
      <c r="K9" s="26" t="s">
        <v>36</v>
      </c>
      <c r="L9" s="7">
        <v>7375901.6299999999</v>
      </c>
      <c r="M9" s="129">
        <v>43969</v>
      </c>
      <c r="N9" s="50" t="s">
        <v>89</v>
      </c>
      <c r="O9" s="14">
        <v>393631.11</v>
      </c>
      <c r="P9" s="133" t="s">
        <v>35</v>
      </c>
      <c r="Q9" s="12">
        <v>449051</v>
      </c>
      <c r="R9" s="11"/>
      <c r="S9" s="52"/>
      <c r="T9" s="52"/>
      <c r="U9" s="53"/>
      <c r="V9" s="19">
        <v>2014920.35</v>
      </c>
      <c r="W9" s="139" t="s">
        <v>61</v>
      </c>
    </row>
    <row r="10" spans="1:24" ht="47.25">
      <c r="A10" s="94" t="s">
        <v>29</v>
      </c>
      <c r="B10" s="111" t="s">
        <v>30</v>
      </c>
      <c r="C10" s="94" t="s">
        <v>155</v>
      </c>
      <c r="D10" s="97" t="s">
        <v>41</v>
      </c>
      <c r="E10" s="98">
        <v>2827500</v>
      </c>
      <c r="F10" s="112">
        <v>225557.02</v>
      </c>
      <c r="G10" s="113" t="s">
        <v>31</v>
      </c>
      <c r="H10" s="95" t="s">
        <v>32</v>
      </c>
      <c r="I10" s="114" t="s">
        <v>33</v>
      </c>
      <c r="J10" s="115">
        <v>44000</v>
      </c>
      <c r="K10" s="116" t="s">
        <v>34</v>
      </c>
      <c r="L10" s="117">
        <v>2858178.25</v>
      </c>
      <c r="M10" s="118">
        <v>44539</v>
      </c>
      <c r="N10" s="119" t="s">
        <v>128</v>
      </c>
      <c r="O10" s="120" t="s">
        <v>35</v>
      </c>
      <c r="P10" s="121" t="s">
        <v>35</v>
      </c>
      <c r="Q10" s="114">
        <v>449051</v>
      </c>
      <c r="R10" s="122"/>
      <c r="S10" s="122"/>
      <c r="T10" s="122"/>
      <c r="U10" s="123"/>
      <c r="V10" s="124"/>
      <c r="W10" s="125" t="s">
        <v>156</v>
      </c>
    </row>
    <row r="11" spans="1:24" ht="63">
      <c r="A11" s="12" t="s">
        <v>42</v>
      </c>
      <c r="B11" s="25" t="s">
        <v>86</v>
      </c>
      <c r="C11" s="17" t="s">
        <v>35</v>
      </c>
      <c r="D11" s="9" t="s">
        <v>35</v>
      </c>
      <c r="E11" s="10" t="s">
        <v>35</v>
      </c>
      <c r="F11" s="16" t="s">
        <v>35</v>
      </c>
      <c r="G11" s="126" t="s">
        <v>43</v>
      </c>
      <c r="H11" s="13" t="s">
        <v>44</v>
      </c>
      <c r="I11" s="12" t="s">
        <v>45</v>
      </c>
      <c r="J11" s="8">
        <v>44054</v>
      </c>
      <c r="K11" s="26" t="s">
        <v>39</v>
      </c>
      <c r="L11" s="52">
        <v>1804387.68</v>
      </c>
      <c r="M11" s="129">
        <v>44518</v>
      </c>
      <c r="N11" s="15" t="s">
        <v>81</v>
      </c>
      <c r="O11" s="16" t="s">
        <v>35</v>
      </c>
      <c r="P11" s="134" t="s">
        <v>35</v>
      </c>
      <c r="Q11" s="12">
        <v>449051</v>
      </c>
      <c r="R11" s="11"/>
      <c r="S11" s="52"/>
      <c r="T11" s="52"/>
      <c r="U11" s="53"/>
      <c r="V11" s="135">
        <v>403062.63</v>
      </c>
      <c r="W11" s="128" t="s">
        <v>156</v>
      </c>
    </row>
    <row r="12" spans="1:24" ht="63">
      <c r="A12" s="12" t="s">
        <v>42</v>
      </c>
      <c r="B12" s="25" t="s">
        <v>87</v>
      </c>
      <c r="C12" s="17" t="s">
        <v>35</v>
      </c>
      <c r="D12" s="9" t="s">
        <v>35</v>
      </c>
      <c r="E12" s="10" t="s">
        <v>35</v>
      </c>
      <c r="F12" s="16" t="s">
        <v>35</v>
      </c>
      <c r="G12" s="126" t="s">
        <v>43</v>
      </c>
      <c r="H12" s="13" t="s">
        <v>44</v>
      </c>
      <c r="I12" s="12" t="s">
        <v>45</v>
      </c>
      <c r="J12" s="8">
        <v>44054</v>
      </c>
      <c r="K12" s="26" t="s">
        <v>39</v>
      </c>
      <c r="L12" s="52">
        <v>1165391.21</v>
      </c>
      <c r="M12" s="129">
        <v>44518</v>
      </c>
      <c r="N12" s="15" t="s">
        <v>81</v>
      </c>
      <c r="O12" s="16" t="s">
        <v>35</v>
      </c>
      <c r="P12" s="134" t="s">
        <v>35</v>
      </c>
      <c r="Q12" s="12">
        <v>449051</v>
      </c>
      <c r="R12" s="11"/>
      <c r="S12" s="52"/>
      <c r="T12" s="52"/>
      <c r="U12" s="53"/>
      <c r="V12" s="19">
        <v>395333.96</v>
      </c>
      <c r="W12" s="128" t="s">
        <v>156</v>
      </c>
    </row>
    <row r="13" spans="1:24" ht="63">
      <c r="A13" s="12" t="s">
        <v>57</v>
      </c>
      <c r="B13" s="25" t="s">
        <v>58</v>
      </c>
      <c r="C13" s="17" t="s">
        <v>35</v>
      </c>
      <c r="D13" s="9" t="s">
        <v>35</v>
      </c>
      <c r="E13" s="10" t="s">
        <v>35</v>
      </c>
      <c r="F13" s="16" t="s">
        <v>35</v>
      </c>
      <c r="G13" s="126" t="s">
        <v>59</v>
      </c>
      <c r="H13" s="13" t="s">
        <v>73</v>
      </c>
      <c r="I13" s="12" t="s">
        <v>60</v>
      </c>
      <c r="J13" s="8">
        <v>44117</v>
      </c>
      <c r="K13" s="26" t="s">
        <v>40</v>
      </c>
      <c r="L13" s="7">
        <v>1840403.13</v>
      </c>
      <c r="M13" s="129" t="s">
        <v>35</v>
      </c>
      <c r="N13" s="15" t="s">
        <v>40</v>
      </c>
      <c r="O13" s="16">
        <v>270857.03000000003</v>
      </c>
      <c r="P13" s="134">
        <v>12658.19</v>
      </c>
      <c r="Q13" s="12">
        <v>449051</v>
      </c>
      <c r="R13" s="11"/>
      <c r="S13" s="11"/>
      <c r="T13" s="52"/>
      <c r="U13" s="53"/>
      <c r="V13" s="19">
        <v>1076319.78</v>
      </c>
      <c r="W13" s="139" t="s">
        <v>61</v>
      </c>
      <c r="X13" s="6"/>
    </row>
    <row r="14" spans="1:24" ht="78.75">
      <c r="A14" s="12" t="s">
        <v>65</v>
      </c>
      <c r="B14" s="25" t="s">
        <v>66</v>
      </c>
      <c r="C14" s="17" t="s">
        <v>35</v>
      </c>
      <c r="D14" s="9" t="s">
        <v>35</v>
      </c>
      <c r="E14" s="10" t="s">
        <v>35</v>
      </c>
      <c r="F14" s="16" t="s">
        <v>35</v>
      </c>
      <c r="G14" s="126" t="s">
        <v>38</v>
      </c>
      <c r="H14" s="13" t="s">
        <v>157</v>
      </c>
      <c r="I14" s="12" t="s">
        <v>64</v>
      </c>
      <c r="J14" s="8">
        <v>44117</v>
      </c>
      <c r="K14" s="26" t="s">
        <v>34</v>
      </c>
      <c r="L14" s="7">
        <v>1701200</v>
      </c>
      <c r="M14" s="129" t="s">
        <v>35</v>
      </c>
      <c r="N14" s="15" t="s">
        <v>158</v>
      </c>
      <c r="O14" s="130">
        <v>320948.49</v>
      </c>
      <c r="P14" s="131" t="s">
        <v>35</v>
      </c>
      <c r="Q14" s="12">
        <v>449051</v>
      </c>
      <c r="R14" s="52">
        <f>433779.48+116665.54</f>
        <v>550445.02</v>
      </c>
      <c r="S14" s="52">
        <v>550445.02</v>
      </c>
      <c r="T14" s="52">
        <v>433779.48</v>
      </c>
      <c r="U14" s="53">
        <v>433779.48</v>
      </c>
      <c r="V14" s="18">
        <f>835886.48+T14</f>
        <v>1269665.96</v>
      </c>
      <c r="W14" s="128" t="s">
        <v>37</v>
      </c>
    </row>
    <row r="15" spans="1:24" ht="47.25">
      <c r="A15" s="12" t="s">
        <v>68</v>
      </c>
      <c r="B15" s="25" t="s">
        <v>69</v>
      </c>
      <c r="C15" s="12" t="s">
        <v>70</v>
      </c>
      <c r="D15" s="26" t="s">
        <v>71</v>
      </c>
      <c r="E15" s="7">
        <v>1326581.1200000001</v>
      </c>
      <c r="F15" s="54">
        <v>98953.17</v>
      </c>
      <c r="G15" s="126" t="s">
        <v>31</v>
      </c>
      <c r="H15" s="13" t="s">
        <v>32</v>
      </c>
      <c r="I15" s="12" t="s">
        <v>67</v>
      </c>
      <c r="J15" s="8">
        <v>44294</v>
      </c>
      <c r="K15" s="26" t="s">
        <v>34</v>
      </c>
      <c r="L15" s="7">
        <v>1416337.98</v>
      </c>
      <c r="M15" s="70" t="s">
        <v>35</v>
      </c>
      <c r="N15" s="15" t="s">
        <v>81</v>
      </c>
      <c r="O15" s="53" t="s">
        <v>35</v>
      </c>
      <c r="P15" s="127" t="s">
        <v>35</v>
      </c>
      <c r="Q15" s="12">
        <v>449051</v>
      </c>
      <c r="R15" s="52"/>
      <c r="S15" s="52"/>
      <c r="T15" s="52"/>
      <c r="U15" s="53"/>
      <c r="V15" s="18">
        <v>1112428</v>
      </c>
      <c r="W15" s="128" t="s">
        <v>37</v>
      </c>
    </row>
    <row r="16" spans="1:24" ht="80.099999999999994" customHeight="1">
      <c r="A16" s="25" t="s">
        <v>94</v>
      </c>
      <c r="B16" s="19" t="s">
        <v>95</v>
      </c>
      <c r="C16" s="12" t="s">
        <v>96</v>
      </c>
      <c r="D16" s="26" t="s">
        <v>71</v>
      </c>
      <c r="E16" s="11">
        <v>908878.19</v>
      </c>
      <c r="F16" s="14">
        <v>191353.38</v>
      </c>
      <c r="G16" s="12" t="s">
        <v>31</v>
      </c>
      <c r="H16" s="13" t="s">
        <v>32</v>
      </c>
      <c r="I16" s="12" t="s">
        <v>74</v>
      </c>
      <c r="J16" s="8">
        <v>44529</v>
      </c>
      <c r="K16" s="59" t="s">
        <v>36</v>
      </c>
      <c r="L16" s="60">
        <v>891176.56</v>
      </c>
      <c r="M16" s="61" t="s">
        <v>35</v>
      </c>
      <c r="N16" s="15" t="s">
        <v>35</v>
      </c>
      <c r="O16" s="142" t="s">
        <v>35</v>
      </c>
      <c r="P16" s="62" t="s">
        <v>35</v>
      </c>
      <c r="Q16" s="12">
        <v>449051</v>
      </c>
      <c r="R16" s="52"/>
      <c r="S16" s="52"/>
      <c r="T16" s="52"/>
      <c r="U16" s="53"/>
      <c r="V16" s="18"/>
      <c r="W16" s="24" t="s">
        <v>37</v>
      </c>
    </row>
    <row r="17" spans="1:24" ht="80.099999999999994" customHeight="1">
      <c r="A17" s="25" t="s">
        <v>94</v>
      </c>
      <c r="B17" s="19" t="s">
        <v>97</v>
      </c>
      <c r="C17" s="12" t="s">
        <v>98</v>
      </c>
      <c r="D17" s="26" t="s">
        <v>41</v>
      </c>
      <c r="E17" s="11">
        <v>245850</v>
      </c>
      <c r="F17" s="14">
        <v>50812.13</v>
      </c>
      <c r="G17" s="12" t="s">
        <v>31</v>
      </c>
      <c r="H17" s="13" t="s">
        <v>32</v>
      </c>
      <c r="I17" s="12" t="s">
        <v>74</v>
      </c>
      <c r="J17" s="8">
        <v>44529</v>
      </c>
      <c r="K17" s="59" t="s">
        <v>36</v>
      </c>
      <c r="L17" s="60">
        <v>166112.68</v>
      </c>
      <c r="M17" s="61" t="s">
        <v>35</v>
      </c>
      <c r="N17" s="15" t="s">
        <v>35</v>
      </c>
      <c r="O17" s="142" t="s">
        <v>35</v>
      </c>
      <c r="P17" s="62" t="s">
        <v>35</v>
      </c>
      <c r="Q17" s="12">
        <v>449051</v>
      </c>
      <c r="R17" s="52"/>
      <c r="S17" s="52"/>
      <c r="T17" s="52"/>
      <c r="U17" s="53"/>
      <c r="V17" s="18"/>
      <c r="W17" s="24" t="s">
        <v>37</v>
      </c>
    </row>
    <row r="18" spans="1:24" ht="80.099999999999994" customHeight="1">
      <c r="A18" s="25" t="s">
        <v>94</v>
      </c>
      <c r="B18" s="19" t="s">
        <v>99</v>
      </c>
      <c r="C18" s="12" t="s">
        <v>100</v>
      </c>
      <c r="D18" s="26" t="s">
        <v>41</v>
      </c>
      <c r="E18" s="11">
        <v>592000</v>
      </c>
      <c r="F18" s="14">
        <v>56368.45</v>
      </c>
      <c r="G18" s="12" t="s">
        <v>31</v>
      </c>
      <c r="H18" s="13" t="s">
        <v>32</v>
      </c>
      <c r="I18" s="12" t="s">
        <v>74</v>
      </c>
      <c r="J18" s="8">
        <v>44529</v>
      </c>
      <c r="K18" s="59" t="s">
        <v>36</v>
      </c>
      <c r="L18" s="60">
        <v>256825.58</v>
      </c>
      <c r="M18" s="61" t="s">
        <v>35</v>
      </c>
      <c r="N18" s="15" t="s">
        <v>35</v>
      </c>
      <c r="O18" s="142" t="s">
        <v>35</v>
      </c>
      <c r="P18" s="62" t="s">
        <v>35</v>
      </c>
      <c r="Q18" s="12">
        <v>449051</v>
      </c>
      <c r="R18" s="52"/>
      <c r="S18" s="52"/>
      <c r="T18" s="52"/>
      <c r="U18" s="53"/>
      <c r="V18" s="18"/>
      <c r="W18" s="24" t="s">
        <v>37</v>
      </c>
    </row>
    <row r="19" spans="1:24" ht="80.099999999999994" customHeight="1">
      <c r="A19" s="25" t="s">
        <v>94</v>
      </c>
      <c r="B19" s="19" t="s">
        <v>101</v>
      </c>
      <c r="C19" s="12" t="s">
        <v>102</v>
      </c>
      <c r="D19" s="26" t="s">
        <v>41</v>
      </c>
      <c r="E19" s="11">
        <v>394200</v>
      </c>
      <c r="F19" s="14">
        <v>57734.42</v>
      </c>
      <c r="G19" s="12" t="s">
        <v>31</v>
      </c>
      <c r="H19" s="13" t="s">
        <v>32</v>
      </c>
      <c r="I19" s="12" t="s">
        <v>74</v>
      </c>
      <c r="J19" s="8">
        <v>44529</v>
      </c>
      <c r="K19" s="59" t="s">
        <v>36</v>
      </c>
      <c r="L19" s="60">
        <v>157838.79999999999</v>
      </c>
      <c r="M19" s="61" t="s">
        <v>35</v>
      </c>
      <c r="N19" s="15" t="s">
        <v>35</v>
      </c>
      <c r="O19" s="142" t="s">
        <v>35</v>
      </c>
      <c r="P19" s="62" t="s">
        <v>35</v>
      </c>
      <c r="Q19" s="12">
        <v>449051</v>
      </c>
      <c r="R19" s="52"/>
      <c r="S19" s="52"/>
      <c r="T19" s="52"/>
      <c r="U19" s="53"/>
      <c r="V19" s="18"/>
      <c r="W19" s="24" t="s">
        <v>37</v>
      </c>
      <c r="X19" s="6"/>
    </row>
    <row r="20" spans="1:24" ht="80.099999999999994" customHeight="1">
      <c r="A20" s="25" t="s">
        <v>94</v>
      </c>
      <c r="B20" s="19" t="s">
        <v>103</v>
      </c>
      <c r="C20" s="12" t="s">
        <v>104</v>
      </c>
      <c r="D20" s="26" t="s">
        <v>41</v>
      </c>
      <c r="E20" s="11">
        <v>394200</v>
      </c>
      <c r="F20" s="14">
        <v>58395.62</v>
      </c>
      <c r="G20" s="12" t="s">
        <v>31</v>
      </c>
      <c r="H20" s="13" t="s">
        <v>32</v>
      </c>
      <c r="I20" s="12" t="s">
        <v>74</v>
      </c>
      <c r="J20" s="8">
        <v>44529</v>
      </c>
      <c r="K20" s="59" t="s">
        <v>36</v>
      </c>
      <c r="L20" s="60">
        <v>245374.4</v>
      </c>
      <c r="M20" s="61" t="s">
        <v>35</v>
      </c>
      <c r="N20" s="15" t="s">
        <v>35</v>
      </c>
      <c r="O20" s="142" t="s">
        <v>35</v>
      </c>
      <c r="P20" s="62" t="s">
        <v>35</v>
      </c>
      <c r="Q20" s="12">
        <v>449051</v>
      </c>
      <c r="R20" s="52"/>
      <c r="S20" s="52"/>
      <c r="T20" s="52"/>
      <c r="U20" s="53"/>
      <c r="V20" s="18"/>
      <c r="W20" s="24" t="s">
        <v>37</v>
      </c>
    </row>
    <row r="21" spans="1:24" ht="80.099999999999994" customHeight="1">
      <c r="A21" s="25" t="s">
        <v>94</v>
      </c>
      <c r="B21" s="19" t="s">
        <v>105</v>
      </c>
      <c r="C21" s="12" t="s">
        <v>106</v>
      </c>
      <c r="D21" s="26" t="s">
        <v>41</v>
      </c>
      <c r="E21" s="11">
        <v>362203.87</v>
      </c>
      <c r="F21" s="14">
        <v>120643.68</v>
      </c>
      <c r="G21" s="12" t="s">
        <v>31</v>
      </c>
      <c r="H21" s="13" t="s">
        <v>32</v>
      </c>
      <c r="I21" s="12" t="s">
        <v>74</v>
      </c>
      <c r="J21" s="8">
        <v>44529</v>
      </c>
      <c r="K21" s="59" t="s">
        <v>36</v>
      </c>
      <c r="L21" s="60">
        <v>441292.88</v>
      </c>
      <c r="M21" s="61" t="s">
        <v>35</v>
      </c>
      <c r="N21" s="15" t="s">
        <v>35</v>
      </c>
      <c r="O21" s="142" t="s">
        <v>35</v>
      </c>
      <c r="P21" s="62" t="s">
        <v>35</v>
      </c>
      <c r="Q21" s="12">
        <v>449051</v>
      </c>
      <c r="R21" s="52"/>
      <c r="S21" s="52"/>
      <c r="T21" s="52"/>
      <c r="U21" s="53"/>
      <c r="V21" s="18"/>
      <c r="W21" s="24" t="s">
        <v>37</v>
      </c>
    </row>
    <row r="22" spans="1:24" ht="80.099999999999994" customHeight="1" thickBot="1">
      <c r="A22" s="27" t="s">
        <v>94</v>
      </c>
      <c r="B22" s="44" t="s">
        <v>107</v>
      </c>
      <c r="C22" s="33" t="s">
        <v>108</v>
      </c>
      <c r="D22" s="36" t="s">
        <v>41</v>
      </c>
      <c r="E22" s="41">
        <v>444422.41</v>
      </c>
      <c r="F22" s="143">
        <v>140771.76999999999</v>
      </c>
      <c r="G22" s="33" t="s">
        <v>31</v>
      </c>
      <c r="H22" s="34" t="s">
        <v>32</v>
      </c>
      <c r="I22" s="33" t="s">
        <v>74</v>
      </c>
      <c r="J22" s="35">
        <v>44529</v>
      </c>
      <c r="K22" s="144" t="s">
        <v>36</v>
      </c>
      <c r="L22" s="63">
        <v>538862.09</v>
      </c>
      <c r="M22" s="64" t="s">
        <v>35</v>
      </c>
      <c r="N22" s="39" t="s">
        <v>35</v>
      </c>
      <c r="O22" s="145" t="s">
        <v>35</v>
      </c>
      <c r="P22" s="146" t="s">
        <v>35</v>
      </c>
      <c r="Q22" s="33">
        <v>449051</v>
      </c>
      <c r="R22" s="42"/>
      <c r="S22" s="42"/>
      <c r="T22" s="42"/>
      <c r="U22" s="43"/>
      <c r="V22" s="40"/>
      <c r="W22" s="28" t="s">
        <v>37</v>
      </c>
    </row>
    <row r="23" spans="1:24" ht="80.099999999999994" customHeight="1">
      <c r="A23" s="25" t="s">
        <v>94</v>
      </c>
      <c r="B23" s="19" t="s">
        <v>109</v>
      </c>
      <c r="C23" s="12" t="s">
        <v>110</v>
      </c>
      <c r="D23" s="26" t="s">
        <v>41</v>
      </c>
      <c r="E23" s="11">
        <v>987600</v>
      </c>
      <c r="F23" s="14">
        <v>62400</v>
      </c>
      <c r="G23" s="12" t="s">
        <v>31</v>
      </c>
      <c r="H23" s="13" t="s">
        <v>32</v>
      </c>
      <c r="I23" s="12" t="s">
        <v>74</v>
      </c>
      <c r="J23" s="8">
        <v>44529</v>
      </c>
      <c r="K23" s="59" t="s">
        <v>36</v>
      </c>
      <c r="L23" s="60">
        <v>495871.79</v>
      </c>
      <c r="M23" s="61" t="s">
        <v>35</v>
      </c>
      <c r="N23" s="15" t="s">
        <v>35</v>
      </c>
      <c r="O23" s="142" t="s">
        <v>35</v>
      </c>
      <c r="P23" s="62" t="s">
        <v>35</v>
      </c>
      <c r="Q23" s="12">
        <v>449051</v>
      </c>
      <c r="R23" s="52"/>
      <c r="S23" s="52"/>
      <c r="T23" s="52"/>
      <c r="U23" s="53"/>
      <c r="V23" s="18"/>
      <c r="W23" s="24" t="s">
        <v>37</v>
      </c>
    </row>
    <row r="24" spans="1:24" ht="63">
      <c r="A24" s="12" t="s">
        <v>77</v>
      </c>
      <c r="B24" s="25" t="s">
        <v>78</v>
      </c>
      <c r="C24" s="12" t="s">
        <v>80</v>
      </c>
      <c r="D24" s="9" t="s">
        <v>56</v>
      </c>
      <c r="E24" s="10">
        <v>99995</v>
      </c>
      <c r="F24" s="16">
        <v>289350.03000000003</v>
      </c>
      <c r="G24" s="132" t="s">
        <v>38</v>
      </c>
      <c r="H24" s="13" t="s">
        <v>157</v>
      </c>
      <c r="I24" s="12" t="s">
        <v>79</v>
      </c>
      <c r="J24" s="8">
        <v>44529</v>
      </c>
      <c r="K24" s="26" t="s">
        <v>34</v>
      </c>
      <c r="L24" s="7">
        <v>389349.98</v>
      </c>
      <c r="M24" s="129" t="s">
        <v>35</v>
      </c>
      <c r="N24" s="15" t="s">
        <v>34</v>
      </c>
      <c r="O24" s="130" t="s">
        <v>35</v>
      </c>
      <c r="P24" s="131" t="s">
        <v>35</v>
      </c>
      <c r="Q24" s="12">
        <v>449051</v>
      </c>
      <c r="R24" s="52">
        <v>26924.77</v>
      </c>
      <c r="S24" s="52">
        <v>26924.77</v>
      </c>
      <c r="T24" s="52"/>
      <c r="U24" s="53"/>
      <c r="V24" s="18"/>
      <c r="W24" s="128" t="s">
        <v>37</v>
      </c>
    </row>
    <row r="25" spans="1:24" ht="63">
      <c r="A25" s="12" t="s">
        <v>85</v>
      </c>
      <c r="B25" s="25" t="s">
        <v>82</v>
      </c>
      <c r="C25" s="17" t="s">
        <v>35</v>
      </c>
      <c r="D25" s="9" t="s">
        <v>35</v>
      </c>
      <c r="E25" s="10" t="s">
        <v>35</v>
      </c>
      <c r="F25" s="16" t="s">
        <v>35</v>
      </c>
      <c r="G25" s="126" t="s">
        <v>38</v>
      </c>
      <c r="H25" s="13" t="s">
        <v>157</v>
      </c>
      <c r="I25" s="12" t="s">
        <v>83</v>
      </c>
      <c r="J25" s="8">
        <v>44574</v>
      </c>
      <c r="K25" s="26" t="s">
        <v>39</v>
      </c>
      <c r="L25" s="7">
        <v>1208439.74</v>
      </c>
      <c r="M25" s="129" t="s">
        <v>35</v>
      </c>
      <c r="N25" s="15" t="s">
        <v>35</v>
      </c>
      <c r="O25" s="53" t="s">
        <v>35</v>
      </c>
      <c r="P25" s="133" t="s">
        <v>35</v>
      </c>
      <c r="Q25" s="12">
        <v>449051</v>
      </c>
      <c r="R25" s="11">
        <v>74757.58</v>
      </c>
      <c r="S25" s="52">
        <v>74757.58</v>
      </c>
      <c r="T25" s="52"/>
      <c r="U25" s="53"/>
      <c r="V25" s="19"/>
      <c r="W25" s="128" t="s">
        <v>37</v>
      </c>
    </row>
    <row r="26" spans="1:24" ht="110.25">
      <c r="A26" s="12" t="s">
        <v>90</v>
      </c>
      <c r="B26" s="25" t="s">
        <v>160</v>
      </c>
      <c r="C26" s="17" t="s">
        <v>35</v>
      </c>
      <c r="D26" s="9" t="s">
        <v>35</v>
      </c>
      <c r="E26" s="10" t="s">
        <v>35</v>
      </c>
      <c r="F26" s="16" t="s">
        <v>35</v>
      </c>
      <c r="G26" s="126" t="s">
        <v>91</v>
      </c>
      <c r="H26" s="13" t="s">
        <v>92</v>
      </c>
      <c r="I26" s="12" t="s">
        <v>93</v>
      </c>
      <c r="J26" s="8">
        <v>44585</v>
      </c>
      <c r="K26" s="26" t="s">
        <v>39</v>
      </c>
      <c r="L26" s="7">
        <v>8860994.0899999999</v>
      </c>
      <c r="M26" s="129" t="s">
        <v>35</v>
      </c>
      <c r="N26" s="15" t="s">
        <v>35</v>
      </c>
      <c r="O26" s="53" t="s">
        <v>35</v>
      </c>
      <c r="P26" s="133" t="s">
        <v>35</v>
      </c>
      <c r="Q26" s="12">
        <v>449051</v>
      </c>
      <c r="R26" s="11"/>
      <c r="S26" s="52"/>
      <c r="T26" s="52"/>
      <c r="U26" s="53"/>
      <c r="V26" s="19"/>
      <c r="W26" s="128" t="s">
        <v>37</v>
      </c>
    </row>
    <row r="27" spans="1:24" ht="110.25">
      <c r="A27" s="12" t="s">
        <v>90</v>
      </c>
      <c r="B27" s="25" t="s">
        <v>161</v>
      </c>
      <c r="C27" s="17" t="s">
        <v>35</v>
      </c>
      <c r="D27" s="9" t="s">
        <v>35</v>
      </c>
      <c r="E27" s="10" t="s">
        <v>35</v>
      </c>
      <c r="F27" s="16" t="s">
        <v>35</v>
      </c>
      <c r="G27" s="126" t="s">
        <v>91</v>
      </c>
      <c r="H27" s="13" t="s">
        <v>92</v>
      </c>
      <c r="I27" s="12" t="s">
        <v>93</v>
      </c>
      <c r="J27" s="8">
        <v>44585</v>
      </c>
      <c r="K27" s="26" t="s">
        <v>39</v>
      </c>
      <c r="L27" s="7">
        <v>4879825.83</v>
      </c>
      <c r="M27" s="129" t="s">
        <v>35</v>
      </c>
      <c r="N27" s="15" t="s">
        <v>35</v>
      </c>
      <c r="O27" s="53" t="s">
        <v>35</v>
      </c>
      <c r="P27" s="133" t="s">
        <v>35</v>
      </c>
      <c r="Q27" s="12">
        <v>449051</v>
      </c>
      <c r="R27" s="11"/>
      <c r="S27" s="52"/>
      <c r="T27" s="52"/>
      <c r="U27" s="53"/>
      <c r="V27" s="19"/>
      <c r="W27" s="128" t="s">
        <v>37</v>
      </c>
    </row>
    <row r="28" spans="1:24">
      <c r="A28" s="236" t="s">
        <v>72</v>
      </c>
      <c r="B28" s="236"/>
      <c r="C28" s="236"/>
      <c r="D28" s="236"/>
      <c r="E28" s="236"/>
      <c r="F28" s="236"/>
      <c r="G28" s="236"/>
      <c r="H28" s="236"/>
      <c r="I28" s="236"/>
      <c r="J28" s="236"/>
      <c r="K28" s="236" t="s">
        <v>76</v>
      </c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</row>
    <row r="29" spans="1:24">
      <c r="A29" s="236"/>
      <c r="B29" s="236"/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</row>
    <row r="30" spans="1:24">
      <c r="A30" s="236"/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</row>
    <row r="31" spans="1:24">
      <c r="A31" s="236"/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</row>
  </sheetData>
  <mergeCells count="17">
    <mergeCell ref="W6:W7"/>
    <mergeCell ref="A28:J31"/>
    <mergeCell ref="K28:W31"/>
    <mergeCell ref="A1:W1"/>
    <mergeCell ref="B2:C2"/>
    <mergeCell ref="B3:C3"/>
    <mergeCell ref="B4:C4"/>
    <mergeCell ref="B5:C5"/>
    <mergeCell ref="A6:A7"/>
    <mergeCell ref="B6:B7"/>
    <mergeCell ref="C6:F6"/>
    <mergeCell ref="G6:H6"/>
    <mergeCell ref="I6:M6"/>
    <mergeCell ref="N6:O6"/>
    <mergeCell ref="P6:P7"/>
    <mergeCell ref="Q6:U6"/>
    <mergeCell ref="V6:V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X35"/>
  <sheetViews>
    <sheetView topLeftCell="H5" zoomScale="70" zoomScaleNormal="70" workbookViewId="0">
      <selection activeCell="H31" sqref="A31:XFD31"/>
    </sheetView>
  </sheetViews>
  <sheetFormatPr defaultColWidth="9.140625" defaultRowHeight="15.75"/>
  <cols>
    <col min="1" max="1" width="15" style="4" customWidth="1"/>
    <col min="2" max="2" width="39.5703125" style="4" customWidth="1"/>
    <col min="3" max="3" width="25.85546875" style="4" customWidth="1"/>
    <col min="4" max="4" width="20.42578125" style="4" customWidth="1"/>
    <col min="5" max="6" width="18.7109375" style="4" customWidth="1"/>
    <col min="7" max="7" width="26.7109375" style="4" customWidth="1"/>
    <col min="8" max="8" width="25.5703125" style="4" customWidth="1"/>
    <col min="9" max="9" width="15.7109375" style="4" customWidth="1"/>
    <col min="10" max="10" width="14.5703125" style="4" customWidth="1"/>
    <col min="11" max="11" width="15.7109375" style="4" customWidth="1"/>
    <col min="12" max="12" width="16.140625" style="4" customWidth="1"/>
    <col min="13" max="13" width="27" style="4" bestFit="1" customWidth="1"/>
    <col min="14" max="14" width="14.28515625" style="4" customWidth="1"/>
    <col min="15" max="15" width="17.28515625" style="4" bestFit="1" customWidth="1"/>
    <col min="16" max="16" width="15.7109375" style="4" customWidth="1"/>
    <col min="17" max="17" width="11.7109375" style="4" customWidth="1"/>
    <col min="18" max="21" width="18.85546875" style="4" customWidth="1"/>
    <col min="22" max="22" width="15.42578125" style="4" customWidth="1"/>
    <col min="23" max="23" width="14.5703125" style="4" bestFit="1" customWidth="1"/>
    <col min="24" max="24" width="13.85546875" style="4" bestFit="1" customWidth="1"/>
    <col min="25" max="25" width="11.7109375" style="4" bestFit="1" customWidth="1"/>
    <col min="26" max="26" width="9.42578125" style="4" customWidth="1"/>
    <col min="27" max="16384" width="9.140625" style="4"/>
  </cols>
  <sheetData>
    <row r="1" spans="1:23" ht="16.5" thickBot="1">
      <c r="A1" s="237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9"/>
    </row>
    <row r="2" spans="1:23">
      <c r="A2" s="1" t="s">
        <v>1</v>
      </c>
      <c r="B2" s="240" t="s">
        <v>2</v>
      </c>
      <c r="C2" s="240"/>
      <c r="W2" s="2"/>
    </row>
    <row r="3" spans="1:23">
      <c r="A3" s="1"/>
      <c r="B3" s="240" t="s">
        <v>75</v>
      </c>
      <c r="C3" s="240"/>
      <c r="W3" s="2"/>
    </row>
    <row r="4" spans="1:23">
      <c r="A4" s="1" t="s">
        <v>3</v>
      </c>
      <c r="B4" s="240">
        <v>2022</v>
      </c>
      <c r="C4" s="240"/>
      <c r="T4" s="5"/>
      <c r="W4" s="2"/>
    </row>
    <row r="5" spans="1:23" ht="16.5" thickBot="1">
      <c r="A5" s="1" t="s">
        <v>4</v>
      </c>
      <c r="B5" s="240" t="s">
        <v>162</v>
      </c>
      <c r="C5" s="240"/>
      <c r="W5" s="2"/>
    </row>
    <row r="6" spans="1:23" s="3" customFormat="1" ht="16.5" thickBot="1">
      <c r="A6" s="262" t="s">
        <v>5</v>
      </c>
      <c r="B6" s="241" t="s">
        <v>6</v>
      </c>
      <c r="C6" s="243" t="s">
        <v>7</v>
      </c>
      <c r="D6" s="244"/>
      <c r="E6" s="245"/>
      <c r="F6" s="246"/>
      <c r="G6" s="243" t="s">
        <v>8</v>
      </c>
      <c r="H6" s="246"/>
      <c r="I6" s="247" t="s">
        <v>9</v>
      </c>
      <c r="J6" s="248"/>
      <c r="K6" s="248"/>
      <c r="L6" s="248"/>
      <c r="M6" s="248"/>
      <c r="N6" s="243" t="s">
        <v>10</v>
      </c>
      <c r="O6" s="246"/>
      <c r="P6" s="250" t="s">
        <v>11</v>
      </c>
      <c r="Q6" s="243" t="s">
        <v>12</v>
      </c>
      <c r="R6" s="244"/>
      <c r="S6" s="244"/>
      <c r="T6" s="244"/>
      <c r="U6" s="246"/>
      <c r="V6" s="250" t="s">
        <v>13</v>
      </c>
      <c r="W6" s="250" t="s">
        <v>14</v>
      </c>
    </row>
    <row r="7" spans="1:23" s="3" customFormat="1" ht="47.25">
      <c r="A7" s="263"/>
      <c r="B7" s="242"/>
      <c r="C7" s="21" t="s">
        <v>15</v>
      </c>
      <c r="D7" s="22" t="s">
        <v>16</v>
      </c>
      <c r="E7" s="23" t="s">
        <v>17</v>
      </c>
      <c r="F7" s="23" t="s">
        <v>84</v>
      </c>
      <c r="G7" s="21" t="s">
        <v>18</v>
      </c>
      <c r="H7" s="23" t="s">
        <v>19</v>
      </c>
      <c r="I7" s="21" t="s">
        <v>15</v>
      </c>
      <c r="J7" s="22" t="s">
        <v>20</v>
      </c>
      <c r="K7" s="22" t="s">
        <v>21</v>
      </c>
      <c r="L7" s="22" t="s">
        <v>22</v>
      </c>
      <c r="M7" s="23" t="s">
        <v>23</v>
      </c>
      <c r="N7" s="21" t="s">
        <v>24</v>
      </c>
      <c r="O7" s="23" t="s">
        <v>25</v>
      </c>
      <c r="P7" s="251"/>
      <c r="Q7" s="21" t="s">
        <v>26</v>
      </c>
      <c r="R7" s="22" t="s">
        <v>62</v>
      </c>
      <c r="S7" s="22" t="s">
        <v>63</v>
      </c>
      <c r="T7" s="22" t="s">
        <v>27</v>
      </c>
      <c r="U7" s="23" t="s">
        <v>28</v>
      </c>
      <c r="V7" s="251"/>
      <c r="W7" s="251"/>
    </row>
    <row r="8" spans="1:23" ht="96.75" customHeight="1">
      <c r="A8" s="25" t="s">
        <v>47</v>
      </c>
      <c r="B8" s="24" t="s">
        <v>48</v>
      </c>
      <c r="C8" s="12" t="s">
        <v>49</v>
      </c>
      <c r="D8" s="26" t="s">
        <v>41</v>
      </c>
      <c r="E8" s="7">
        <v>1482100</v>
      </c>
      <c r="F8" s="14">
        <v>1178829.28</v>
      </c>
      <c r="G8" s="12" t="s">
        <v>43</v>
      </c>
      <c r="H8" s="13" t="s">
        <v>44</v>
      </c>
      <c r="I8" s="12" t="s">
        <v>50</v>
      </c>
      <c r="J8" s="8">
        <v>42989</v>
      </c>
      <c r="K8" s="26" t="s">
        <v>46</v>
      </c>
      <c r="L8" s="7">
        <v>1907423.33</v>
      </c>
      <c r="M8" s="140" t="s">
        <v>35</v>
      </c>
      <c r="N8" s="50" t="s">
        <v>88</v>
      </c>
      <c r="O8" s="13" t="s">
        <v>35</v>
      </c>
      <c r="P8" s="19">
        <f>117101.92+37283.02</f>
        <v>154384.94</v>
      </c>
      <c r="Q8" s="12">
        <v>449051</v>
      </c>
      <c r="R8" s="11"/>
      <c r="S8" s="52"/>
      <c r="T8" s="52"/>
      <c r="U8" s="53"/>
      <c r="V8" s="19">
        <v>1425311.35</v>
      </c>
      <c r="W8" s="19" t="s">
        <v>61</v>
      </c>
    </row>
    <row r="9" spans="1:23" ht="122.25" customHeight="1">
      <c r="A9" s="25" t="s">
        <v>51</v>
      </c>
      <c r="B9" s="24" t="s">
        <v>125</v>
      </c>
      <c r="C9" s="12" t="s">
        <v>52</v>
      </c>
      <c r="D9" s="26" t="s">
        <v>41</v>
      </c>
      <c r="E9" s="7">
        <v>42832653.170000002</v>
      </c>
      <c r="F9" s="16" t="s">
        <v>35</v>
      </c>
      <c r="G9" s="12" t="s">
        <v>53</v>
      </c>
      <c r="H9" s="13" t="s">
        <v>54</v>
      </c>
      <c r="I9" s="12" t="s">
        <v>55</v>
      </c>
      <c r="J9" s="8">
        <v>43577</v>
      </c>
      <c r="K9" s="26" t="s">
        <v>36</v>
      </c>
      <c r="L9" s="7">
        <v>7375901.6299999999</v>
      </c>
      <c r="M9" s="20">
        <v>43969</v>
      </c>
      <c r="N9" s="50" t="s">
        <v>89</v>
      </c>
      <c r="O9" s="13" t="s">
        <v>35</v>
      </c>
      <c r="P9" s="18" t="s">
        <v>35</v>
      </c>
      <c r="Q9" s="12">
        <v>449051</v>
      </c>
      <c r="R9" s="11"/>
      <c r="S9" s="52"/>
      <c r="T9" s="52"/>
      <c r="U9" s="53"/>
      <c r="V9" s="19">
        <v>2014920.35</v>
      </c>
      <c r="W9" s="19" t="s">
        <v>61</v>
      </c>
    </row>
    <row r="10" spans="1:23" ht="80.099999999999994" customHeight="1">
      <c r="A10" s="25" t="s">
        <v>29</v>
      </c>
      <c r="B10" s="24" t="s">
        <v>30</v>
      </c>
      <c r="C10" s="12" t="s">
        <v>155</v>
      </c>
      <c r="D10" s="26" t="s">
        <v>41</v>
      </c>
      <c r="E10" s="7">
        <v>2827500</v>
      </c>
      <c r="F10" s="54">
        <v>225557.02</v>
      </c>
      <c r="G10" s="12" t="s">
        <v>31</v>
      </c>
      <c r="H10" s="13" t="s">
        <v>32</v>
      </c>
      <c r="I10" s="12" t="s">
        <v>33</v>
      </c>
      <c r="J10" s="8">
        <v>44000</v>
      </c>
      <c r="K10" s="26" t="s">
        <v>34</v>
      </c>
      <c r="L10" s="7">
        <v>2858178.25</v>
      </c>
      <c r="M10" s="55">
        <v>44245</v>
      </c>
      <c r="N10" s="15" t="s">
        <v>128</v>
      </c>
      <c r="O10" s="13" t="s">
        <v>35</v>
      </c>
      <c r="P10" s="24" t="s">
        <v>35</v>
      </c>
      <c r="Q10" s="12">
        <v>449051</v>
      </c>
      <c r="R10" s="52"/>
      <c r="S10" s="52"/>
      <c r="T10" s="52"/>
      <c r="U10" s="53"/>
      <c r="V10" s="141"/>
      <c r="W10" s="24" t="s">
        <v>156</v>
      </c>
    </row>
    <row r="11" spans="1:23" ht="80.099999999999994" customHeight="1">
      <c r="A11" s="25" t="s">
        <v>42</v>
      </c>
      <c r="B11" s="24" t="s">
        <v>86</v>
      </c>
      <c r="C11" s="17" t="s">
        <v>35</v>
      </c>
      <c r="D11" s="9" t="s">
        <v>35</v>
      </c>
      <c r="E11" s="10" t="s">
        <v>35</v>
      </c>
      <c r="F11" s="16" t="s">
        <v>35</v>
      </c>
      <c r="G11" s="12" t="s">
        <v>43</v>
      </c>
      <c r="H11" s="13" t="s">
        <v>44</v>
      </c>
      <c r="I11" s="12" t="s">
        <v>45</v>
      </c>
      <c r="J11" s="8">
        <v>44054</v>
      </c>
      <c r="K11" s="26" t="s">
        <v>39</v>
      </c>
      <c r="L11" s="52">
        <v>1804387.68</v>
      </c>
      <c r="M11" s="20">
        <v>44518</v>
      </c>
      <c r="N11" s="15" t="s">
        <v>81</v>
      </c>
      <c r="O11" s="13" t="s">
        <v>35</v>
      </c>
      <c r="P11" s="56" t="s">
        <v>35</v>
      </c>
      <c r="Q11" s="12">
        <v>449051</v>
      </c>
      <c r="R11" s="11"/>
      <c r="S11" s="52"/>
      <c r="T11" s="52"/>
      <c r="U11" s="53"/>
      <c r="V11" s="19">
        <v>403062.63</v>
      </c>
      <c r="W11" s="24" t="s">
        <v>61</v>
      </c>
    </row>
    <row r="12" spans="1:23" ht="80.099999999999994" customHeight="1">
      <c r="A12" s="25" t="s">
        <v>42</v>
      </c>
      <c r="B12" s="24" t="s">
        <v>87</v>
      </c>
      <c r="C12" s="17" t="s">
        <v>35</v>
      </c>
      <c r="D12" s="9" t="s">
        <v>35</v>
      </c>
      <c r="E12" s="10" t="s">
        <v>35</v>
      </c>
      <c r="F12" s="16" t="s">
        <v>35</v>
      </c>
      <c r="G12" s="12" t="s">
        <v>43</v>
      </c>
      <c r="H12" s="13" t="s">
        <v>44</v>
      </c>
      <c r="I12" s="12" t="s">
        <v>45</v>
      </c>
      <c r="J12" s="8">
        <v>44054</v>
      </c>
      <c r="K12" s="26" t="s">
        <v>39</v>
      </c>
      <c r="L12" s="52">
        <v>1165391.21</v>
      </c>
      <c r="M12" s="20">
        <v>44518</v>
      </c>
      <c r="N12" s="15" t="s">
        <v>81</v>
      </c>
      <c r="O12" s="13" t="s">
        <v>35</v>
      </c>
      <c r="P12" s="56" t="s">
        <v>35</v>
      </c>
      <c r="Q12" s="12">
        <v>449051</v>
      </c>
      <c r="R12" s="11"/>
      <c r="S12" s="52"/>
      <c r="T12" s="52"/>
      <c r="U12" s="53"/>
      <c r="V12" s="19">
        <v>395333.96</v>
      </c>
      <c r="W12" s="24" t="s">
        <v>61</v>
      </c>
    </row>
    <row r="13" spans="1:23" ht="80.099999999999994" customHeight="1">
      <c r="A13" s="25" t="s">
        <v>57</v>
      </c>
      <c r="B13" s="24" t="s">
        <v>58</v>
      </c>
      <c r="C13" s="17" t="s">
        <v>35</v>
      </c>
      <c r="D13" s="9" t="s">
        <v>35</v>
      </c>
      <c r="E13" s="10" t="s">
        <v>35</v>
      </c>
      <c r="F13" s="16" t="s">
        <v>35</v>
      </c>
      <c r="G13" s="12" t="s">
        <v>59</v>
      </c>
      <c r="H13" s="13" t="s">
        <v>73</v>
      </c>
      <c r="I13" s="12" t="s">
        <v>60</v>
      </c>
      <c r="J13" s="8">
        <v>44117</v>
      </c>
      <c r="K13" s="26" t="s">
        <v>40</v>
      </c>
      <c r="L13" s="7">
        <v>1840403.13</v>
      </c>
      <c r="M13" s="20" t="s">
        <v>35</v>
      </c>
      <c r="N13" s="15" t="s">
        <v>40</v>
      </c>
      <c r="O13" s="13" t="s">
        <v>35</v>
      </c>
      <c r="P13" s="56">
        <v>12658.19</v>
      </c>
      <c r="Q13" s="12">
        <v>449051</v>
      </c>
      <c r="R13" s="11"/>
      <c r="S13" s="11"/>
      <c r="T13" s="52"/>
      <c r="U13" s="53"/>
      <c r="V13" s="19">
        <v>1076319.78</v>
      </c>
      <c r="W13" s="19" t="s">
        <v>61</v>
      </c>
    </row>
    <row r="14" spans="1:23" ht="87.75" customHeight="1">
      <c r="A14" s="25" t="s">
        <v>65</v>
      </c>
      <c r="B14" s="24" t="s">
        <v>66</v>
      </c>
      <c r="C14" s="17" t="s">
        <v>35</v>
      </c>
      <c r="D14" s="9" t="s">
        <v>35</v>
      </c>
      <c r="E14" s="10" t="s">
        <v>35</v>
      </c>
      <c r="F14" s="16" t="s">
        <v>35</v>
      </c>
      <c r="G14" s="12" t="s">
        <v>38</v>
      </c>
      <c r="H14" s="13" t="s">
        <v>157</v>
      </c>
      <c r="I14" s="12" t="s">
        <v>64</v>
      </c>
      <c r="J14" s="8">
        <v>44117</v>
      </c>
      <c r="K14" s="26" t="s">
        <v>34</v>
      </c>
      <c r="L14" s="7">
        <v>1701200</v>
      </c>
      <c r="M14" s="20" t="s">
        <v>35</v>
      </c>
      <c r="N14" s="15" t="s">
        <v>158</v>
      </c>
      <c r="O14" s="13" t="s">
        <v>35</v>
      </c>
      <c r="P14" s="58" t="s">
        <v>35</v>
      </c>
      <c r="Q14" s="12">
        <v>449051</v>
      </c>
      <c r="R14" s="52">
        <f>433779.48+116665.54+42137.04</f>
        <v>592582.06000000006</v>
      </c>
      <c r="S14" s="52">
        <v>42137.04</v>
      </c>
      <c r="T14" s="52">
        <f>433779.48+116665.54</f>
        <v>550445.02</v>
      </c>
      <c r="U14" s="53">
        <f>433779.48+116665.54</f>
        <v>550445.02</v>
      </c>
      <c r="V14" s="18">
        <f>835886.48+T14</f>
        <v>1386331.5</v>
      </c>
      <c r="W14" s="24" t="s">
        <v>37</v>
      </c>
    </row>
    <row r="15" spans="1:23" ht="80.099999999999994" customHeight="1">
      <c r="A15" s="25" t="s">
        <v>68</v>
      </c>
      <c r="B15" s="24" t="s">
        <v>69</v>
      </c>
      <c r="C15" s="12" t="s">
        <v>70</v>
      </c>
      <c r="D15" s="26" t="s">
        <v>71</v>
      </c>
      <c r="E15" s="7">
        <v>1326581.1200000001</v>
      </c>
      <c r="F15" s="54">
        <v>98953.17</v>
      </c>
      <c r="G15" s="12" t="s">
        <v>31</v>
      </c>
      <c r="H15" s="13" t="s">
        <v>32</v>
      </c>
      <c r="I15" s="12" t="s">
        <v>67</v>
      </c>
      <c r="J15" s="8">
        <v>44294</v>
      </c>
      <c r="K15" s="26" t="s">
        <v>34</v>
      </c>
      <c r="L15" s="7">
        <v>1416337.98</v>
      </c>
      <c r="M15" s="55" t="s">
        <v>35</v>
      </c>
      <c r="N15" s="15" t="s">
        <v>81</v>
      </c>
      <c r="O15" s="53" t="s">
        <v>35</v>
      </c>
      <c r="P15" s="24" t="s">
        <v>35</v>
      </c>
      <c r="Q15" s="12">
        <v>449051</v>
      </c>
      <c r="R15" s="52"/>
      <c r="S15" s="52"/>
      <c r="T15" s="52"/>
      <c r="U15" s="53"/>
      <c r="V15" s="18">
        <v>1112428</v>
      </c>
      <c r="W15" s="24" t="s">
        <v>37</v>
      </c>
    </row>
    <row r="16" spans="1:23" ht="80.099999999999994" customHeight="1">
      <c r="A16" s="25" t="s">
        <v>94</v>
      </c>
      <c r="B16" s="19" t="s">
        <v>95</v>
      </c>
      <c r="C16" s="12" t="s">
        <v>96</v>
      </c>
      <c r="D16" s="26" t="s">
        <v>71</v>
      </c>
      <c r="E16" s="11">
        <v>908878.19</v>
      </c>
      <c r="F16" s="14">
        <v>191353.38</v>
      </c>
      <c r="G16" s="12" t="s">
        <v>31</v>
      </c>
      <c r="H16" s="13" t="s">
        <v>32</v>
      </c>
      <c r="I16" s="12" t="s">
        <v>74</v>
      </c>
      <c r="J16" s="8">
        <v>44529</v>
      </c>
      <c r="K16" s="59" t="s">
        <v>36</v>
      </c>
      <c r="L16" s="60">
        <v>891176.56</v>
      </c>
      <c r="M16" s="61" t="s">
        <v>35</v>
      </c>
      <c r="N16" s="15" t="s">
        <v>35</v>
      </c>
      <c r="O16" s="142" t="s">
        <v>35</v>
      </c>
      <c r="P16" s="62" t="s">
        <v>35</v>
      </c>
      <c r="Q16" s="12">
        <v>449051</v>
      </c>
      <c r="R16" s="52">
        <v>535443.86</v>
      </c>
      <c r="S16" s="52">
        <v>535443.86</v>
      </c>
      <c r="T16" s="52"/>
      <c r="U16" s="53"/>
      <c r="V16" s="18"/>
      <c r="W16" s="24" t="s">
        <v>37</v>
      </c>
    </row>
    <row r="17" spans="1:24" ht="80.099999999999994" customHeight="1">
      <c r="A17" s="25" t="s">
        <v>94</v>
      </c>
      <c r="B17" s="19" t="s">
        <v>97</v>
      </c>
      <c r="C17" s="12" t="s">
        <v>98</v>
      </c>
      <c r="D17" s="26" t="s">
        <v>41</v>
      </c>
      <c r="E17" s="11">
        <v>245850</v>
      </c>
      <c r="F17" s="14">
        <v>50812.13</v>
      </c>
      <c r="G17" s="12" t="s">
        <v>31</v>
      </c>
      <c r="H17" s="13" t="s">
        <v>32</v>
      </c>
      <c r="I17" s="12" t="s">
        <v>74</v>
      </c>
      <c r="J17" s="8">
        <v>44529</v>
      </c>
      <c r="K17" s="59" t="s">
        <v>36</v>
      </c>
      <c r="L17" s="60">
        <v>166112.68</v>
      </c>
      <c r="M17" s="61" t="s">
        <v>35</v>
      </c>
      <c r="N17" s="15" t="s">
        <v>35</v>
      </c>
      <c r="O17" s="142" t="s">
        <v>35</v>
      </c>
      <c r="P17" s="62" t="s">
        <v>35</v>
      </c>
      <c r="Q17" s="12">
        <v>449051</v>
      </c>
      <c r="R17" s="52"/>
      <c r="S17" s="52"/>
      <c r="T17" s="52"/>
      <c r="U17" s="53"/>
      <c r="V17" s="18"/>
      <c r="W17" s="24" t="s">
        <v>37</v>
      </c>
    </row>
    <row r="18" spans="1:24" ht="80.099999999999994" customHeight="1">
      <c r="A18" s="25" t="s">
        <v>94</v>
      </c>
      <c r="B18" s="19" t="s">
        <v>99</v>
      </c>
      <c r="C18" s="12" t="s">
        <v>100</v>
      </c>
      <c r="D18" s="26" t="s">
        <v>41</v>
      </c>
      <c r="E18" s="11">
        <v>592000</v>
      </c>
      <c r="F18" s="14">
        <v>56368.45</v>
      </c>
      <c r="G18" s="12" t="s">
        <v>31</v>
      </c>
      <c r="H18" s="13" t="s">
        <v>32</v>
      </c>
      <c r="I18" s="12" t="s">
        <v>74</v>
      </c>
      <c r="J18" s="8">
        <v>44529</v>
      </c>
      <c r="K18" s="59" t="s">
        <v>36</v>
      </c>
      <c r="L18" s="60">
        <v>256825.58</v>
      </c>
      <c r="M18" s="61" t="s">
        <v>35</v>
      </c>
      <c r="N18" s="15" t="s">
        <v>35</v>
      </c>
      <c r="O18" s="142" t="s">
        <v>35</v>
      </c>
      <c r="P18" s="62" t="s">
        <v>35</v>
      </c>
      <c r="Q18" s="12">
        <v>449051</v>
      </c>
      <c r="R18" s="52"/>
      <c r="S18" s="52"/>
      <c r="T18" s="52"/>
      <c r="U18" s="53"/>
      <c r="V18" s="18"/>
      <c r="W18" s="24" t="s">
        <v>37</v>
      </c>
    </row>
    <row r="19" spans="1:24" ht="80.099999999999994" customHeight="1">
      <c r="A19" s="25" t="s">
        <v>94</v>
      </c>
      <c r="B19" s="19" t="s">
        <v>101</v>
      </c>
      <c r="C19" s="12" t="s">
        <v>102</v>
      </c>
      <c r="D19" s="26" t="s">
        <v>41</v>
      </c>
      <c r="E19" s="11">
        <v>394200</v>
      </c>
      <c r="F19" s="14">
        <v>57734.42</v>
      </c>
      <c r="G19" s="12" t="s">
        <v>31</v>
      </c>
      <c r="H19" s="13" t="s">
        <v>32</v>
      </c>
      <c r="I19" s="12" t="s">
        <v>74</v>
      </c>
      <c r="J19" s="8">
        <v>44529</v>
      </c>
      <c r="K19" s="59" t="s">
        <v>36</v>
      </c>
      <c r="L19" s="60">
        <v>157838.79999999999</v>
      </c>
      <c r="M19" s="61" t="s">
        <v>35</v>
      </c>
      <c r="N19" s="15" t="s">
        <v>35</v>
      </c>
      <c r="O19" s="142" t="s">
        <v>35</v>
      </c>
      <c r="P19" s="62" t="s">
        <v>35</v>
      </c>
      <c r="Q19" s="12">
        <v>449051</v>
      </c>
      <c r="R19" s="52"/>
      <c r="S19" s="52"/>
      <c r="T19" s="52"/>
      <c r="U19" s="53"/>
      <c r="V19" s="18"/>
      <c r="W19" s="24" t="s">
        <v>37</v>
      </c>
      <c r="X19" s="6"/>
    </row>
    <row r="20" spans="1:24" ht="80.099999999999994" customHeight="1">
      <c r="A20" s="25" t="s">
        <v>94</v>
      </c>
      <c r="B20" s="19" t="s">
        <v>103</v>
      </c>
      <c r="C20" s="12" t="s">
        <v>104</v>
      </c>
      <c r="D20" s="26" t="s">
        <v>41</v>
      </c>
      <c r="E20" s="11">
        <v>394200</v>
      </c>
      <c r="F20" s="14">
        <v>58395.62</v>
      </c>
      <c r="G20" s="12" t="s">
        <v>31</v>
      </c>
      <c r="H20" s="13" t="s">
        <v>32</v>
      </c>
      <c r="I20" s="12" t="s">
        <v>74</v>
      </c>
      <c r="J20" s="8">
        <v>44529</v>
      </c>
      <c r="K20" s="59" t="s">
        <v>36</v>
      </c>
      <c r="L20" s="60">
        <v>245374.4</v>
      </c>
      <c r="M20" s="61" t="s">
        <v>35</v>
      </c>
      <c r="N20" s="15" t="s">
        <v>35</v>
      </c>
      <c r="O20" s="142" t="s">
        <v>35</v>
      </c>
      <c r="P20" s="62" t="s">
        <v>35</v>
      </c>
      <c r="Q20" s="12">
        <v>449051</v>
      </c>
      <c r="R20" s="52">
        <v>138423.01999999999</v>
      </c>
      <c r="S20" s="52">
        <v>138423.01999999999</v>
      </c>
      <c r="T20" s="52"/>
      <c r="U20" s="53"/>
      <c r="V20" s="18"/>
      <c r="W20" s="24" t="s">
        <v>37</v>
      </c>
    </row>
    <row r="21" spans="1:24" ht="80.099999999999994" customHeight="1">
      <c r="A21" s="25" t="s">
        <v>94</v>
      </c>
      <c r="B21" s="19" t="s">
        <v>105</v>
      </c>
      <c r="C21" s="12" t="s">
        <v>106</v>
      </c>
      <c r="D21" s="26" t="s">
        <v>41</v>
      </c>
      <c r="E21" s="11">
        <v>362203.87</v>
      </c>
      <c r="F21" s="14">
        <v>120643.68</v>
      </c>
      <c r="G21" s="12" t="s">
        <v>31</v>
      </c>
      <c r="H21" s="13" t="s">
        <v>32</v>
      </c>
      <c r="I21" s="12" t="s">
        <v>74</v>
      </c>
      <c r="J21" s="8">
        <v>44529</v>
      </c>
      <c r="K21" s="59" t="s">
        <v>36</v>
      </c>
      <c r="L21" s="60">
        <v>441292.88</v>
      </c>
      <c r="M21" s="61" t="s">
        <v>35</v>
      </c>
      <c r="N21" s="15" t="s">
        <v>35</v>
      </c>
      <c r="O21" s="142" t="s">
        <v>35</v>
      </c>
      <c r="P21" s="62" t="s">
        <v>35</v>
      </c>
      <c r="Q21" s="12">
        <v>449051</v>
      </c>
      <c r="R21" s="52">
        <v>174696.71</v>
      </c>
      <c r="S21" s="52">
        <v>174696.71</v>
      </c>
      <c r="T21" s="52"/>
      <c r="U21" s="53"/>
      <c r="V21" s="18"/>
      <c r="W21" s="24" t="s">
        <v>37</v>
      </c>
    </row>
    <row r="22" spans="1:24" ht="80.099999999999994" customHeight="1" thickBot="1">
      <c r="A22" s="27" t="s">
        <v>94</v>
      </c>
      <c r="B22" s="44" t="s">
        <v>107</v>
      </c>
      <c r="C22" s="33" t="s">
        <v>108</v>
      </c>
      <c r="D22" s="36" t="s">
        <v>41</v>
      </c>
      <c r="E22" s="41">
        <v>444422.41</v>
      </c>
      <c r="F22" s="143">
        <v>140771.76999999999</v>
      </c>
      <c r="G22" s="33" t="s">
        <v>31</v>
      </c>
      <c r="H22" s="34" t="s">
        <v>32</v>
      </c>
      <c r="I22" s="33" t="s">
        <v>74</v>
      </c>
      <c r="J22" s="35">
        <v>44529</v>
      </c>
      <c r="K22" s="144" t="s">
        <v>36</v>
      </c>
      <c r="L22" s="63">
        <v>538862.09</v>
      </c>
      <c r="M22" s="64" t="s">
        <v>35</v>
      </c>
      <c r="N22" s="39" t="s">
        <v>35</v>
      </c>
      <c r="O22" s="145" t="s">
        <v>35</v>
      </c>
      <c r="P22" s="146" t="s">
        <v>35</v>
      </c>
      <c r="Q22" s="33">
        <v>449051</v>
      </c>
      <c r="R22" s="42">
        <v>193756.01</v>
      </c>
      <c r="S22" s="42">
        <v>193756.01</v>
      </c>
      <c r="T22" s="42"/>
      <c r="U22" s="43"/>
      <c r="V22" s="40"/>
      <c r="W22" s="28" t="s">
        <v>37</v>
      </c>
    </row>
    <row r="23" spans="1:24" ht="80.099999999999994" customHeight="1">
      <c r="A23" s="25" t="s">
        <v>94</v>
      </c>
      <c r="B23" s="19" t="s">
        <v>109</v>
      </c>
      <c r="C23" s="12" t="s">
        <v>110</v>
      </c>
      <c r="D23" s="26" t="s">
        <v>41</v>
      </c>
      <c r="E23" s="11">
        <v>987600</v>
      </c>
      <c r="F23" s="14">
        <v>62400</v>
      </c>
      <c r="G23" s="12" t="s">
        <v>31</v>
      </c>
      <c r="H23" s="13" t="s">
        <v>32</v>
      </c>
      <c r="I23" s="12" t="s">
        <v>74</v>
      </c>
      <c r="J23" s="8">
        <v>44529</v>
      </c>
      <c r="K23" s="59" t="s">
        <v>36</v>
      </c>
      <c r="L23" s="60">
        <v>495871.79</v>
      </c>
      <c r="M23" s="61" t="s">
        <v>35</v>
      </c>
      <c r="N23" s="15" t="s">
        <v>35</v>
      </c>
      <c r="O23" s="142" t="s">
        <v>35</v>
      </c>
      <c r="P23" s="62" t="s">
        <v>35</v>
      </c>
      <c r="Q23" s="12">
        <v>449051</v>
      </c>
      <c r="R23" s="52"/>
      <c r="S23" s="52"/>
      <c r="T23" s="52"/>
      <c r="U23" s="53"/>
      <c r="V23" s="18"/>
      <c r="W23" s="24" t="s">
        <v>37</v>
      </c>
    </row>
    <row r="24" spans="1:24" ht="80.099999999999994" customHeight="1">
      <c r="A24" s="25" t="s">
        <v>77</v>
      </c>
      <c r="B24" s="24" t="s">
        <v>78</v>
      </c>
      <c r="C24" s="12" t="s">
        <v>80</v>
      </c>
      <c r="D24" s="9" t="s">
        <v>56</v>
      </c>
      <c r="E24" s="10">
        <v>99995</v>
      </c>
      <c r="F24" s="16">
        <v>289350.03000000003</v>
      </c>
      <c r="G24" s="66" t="s">
        <v>38</v>
      </c>
      <c r="H24" s="13" t="s">
        <v>157</v>
      </c>
      <c r="I24" s="12" t="s">
        <v>79</v>
      </c>
      <c r="J24" s="8">
        <v>44529</v>
      </c>
      <c r="K24" s="26" t="s">
        <v>34</v>
      </c>
      <c r="L24" s="7">
        <v>389349.98</v>
      </c>
      <c r="M24" s="20" t="s">
        <v>35</v>
      </c>
      <c r="N24" s="15" t="s">
        <v>34</v>
      </c>
      <c r="O24" s="13" t="s">
        <v>35</v>
      </c>
      <c r="P24" s="58" t="s">
        <v>35</v>
      </c>
      <c r="Q24" s="12">
        <v>449051</v>
      </c>
      <c r="R24" s="52">
        <f>26924.77+71495.4+157665.94</f>
        <v>256086.11</v>
      </c>
      <c r="S24" s="52">
        <f>71495.4+157665.94</f>
        <v>229161.34</v>
      </c>
      <c r="T24" s="52">
        <f>26924.77+71495.4</f>
        <v>98420.17</v>
      </c>
      <c r="U24" s="53">
        <f>26924.77+71495.4</f>
        <v>98420.17</v>
      </c>
      <c r="V24" s="18">
        <f>U24</f>
        <v>98420.17</v>
      </c>
      <c r="W24" s="24" t="s">
        <v>37</v>
      </c>
    </row>
    <row r="25" spans="1:24" ht="80.099999999999994" customHeight="1">
      <c r="A25" s="25" t="s">
        <v>85</v>
      </c>
      <c r="B25" s="24" t="s">
        <v>82</v>
      </c>
      <c r="C25" s="17" t="s">
        <v>35</v>
      </c>
      <c r="D25" s="9" t="s">
        <v>35</v>
      </c>
      <c r="E25" s="10" t="s">
        <v>35</v>
      </c>
      <c r="F25" s="16" t="s">
        <v>35</v>
      </c>
      <c r="G25" s="12" t="s">
        <v>38</v>
      </c>
      <c r="H25" s="13" t="s">
        <v>157</v>
      </c>
      <c r="I25" s="12" t="s">
        <v>83</v>
      </c>
      <c r="J25" s="8">
        <v>44574</v>
      </c>
      <c r="K25" s="26" t="s">
        <v>39</v>
      </c>
      <c r="L25" s="7">
        <v>1208439.74</v>
      </c>
      <c r="M25" s="20" t="s">
        <v>35</v>
      </c>
      <c r="N25" s="15" t="s">
        <v>35</v>
      </c>
      <c r="O25" s="13" t="s">
        <v>35</v>
      </c>
      <c r="P25" s="18" t="s">
        <v>35</v>
      </c>
      <c r="Q25" s="12">
        <v>449051</v>
      </c>
      <c r="R25" s="11">
        <f>74757.58+235140.13+314392.25+138566.05</f>
        <v>762856.01</v>
      </c>
      <c r="S25" s="52">
        <f>235140.13+314392.25+138566.05</f>
        <v>688098.42999999993</v>
      </c>
      <c r="T25" s="52">
        <f>235140.13+314392.25</f>
        <v>549532.38</v>
      </c>
      <c r="U25" s="14">
        <f>74757.58+235140.13+314392.25</f>
        <v>624289.96</v>
      </c>
      <c r="V25" s="19">
        <f>U25</f>
        <v>624289.96</v>
      </c>
      <c r="W25" s="24" t="s">
        <v>37</v>
      </c>
    </row>
    <row r="26" spans="1:24" ht="122.25" customHeight="1">
      <c r="A26" s="25" t="s">
        <v>90</v>
      </c>
      <c r="B26" s="24" t="s">
        <v>160</v>
      </c>
      <c r="C26" s="17" t="s">
        <v>35</v>
      </c>
      <c r="D26" s="9" t="s">
        <v>35</v>
      </c>
      <c r="E26" s="10" t="s">
        <v>35</v>
      </c>
      <c r="F26" s="16" t="s">
        <v>35</v>
      </c>
      <c r="G26" s="12" t="s">
        <v>91</v>
      </c>
      <c r="H26" s="13" t="s">
        <v>92</v>
      </c>
      <c r="I26" s="12" t="s">
        <v>93</v>
      </c>
      <c r="J26" s="8">
        <v>44585</v>
      </c>
      <c r="K26" s="26" t="s">
        <v>39</v>
      </c>
      <c r="L26" s="7">
        <v>8860994.0899999999</v>
      </c>
      <c r="M26" s="20">
        <v>44701</v>
      </c>
      <c r="N26" s="15" t="s">
        <v>35</v>
      </c>
      <c r="O26" s="13" t="s">
        <v>35</v>
      </c>
      <c r="P26" s="18" t="s">
        <v>35</v>
      </c>
      <c r="Q26" s="12">
        <v>449051</v>
      </c>
      <c r="R26" s="11"/>
      <c r="S26" s="52"/>
      <c r="T26" s="52"/>
      <c r="U26" s="53"/>
      <c r="V26" s="19"/>
      <c r="W26" s="24" t="s">
        <v>156</v>
      </c>
    </row>
    <row r="27" spans="1:24" ht="151.5" customHeight="1">
      <c r="A27" s="25" t="s">
        <v>90</v>
      </c>
      <c r="B27" s="24" t="s">
        <v>161</v>
      </c>
      <c r="C27" s="17" t="s">
        <v>35</v>
      </c>
      <c r="D27" s="9" t="s">
        <v>35</v>
      </c>
      <c r="E27" s="10" t="s">
        <v>35</v>
      </c>
      <c r="F27" s="16" t="s">
        <v>35</v>
      </c>
      <c r="G27" s="12" t="s">
        <v>91</v>
      </c>
      <c r="H27" s="13" t="s">
        <v>92</v>
      </c>
      <c r="I27" s="12" t="s">
        <v>93</v>
      </c>
      <c r="J27" s="8">
        <v>44585</v>
      </c>
      <c r="K27" s="26" t="s">
        <v>39</v>
      </c>
      <c r="L27" s="7">
        <v>4879825.83</v>
      </c>
      <c r="M27" s="20">
        <v>44701</v>
      </c>
      <c r="N27" s="15" t="s">
        <v>35</v>
      </c>
      <c r="O27" s="13" t="s">
        <v>35</v>
      </c>
      <c r="P27" s="18" t="s">
        <v>35</v>
      </c>
      <c r="Q27" s="12">
        <v>449051</v>
      </c>
      <c r="R27" s="11"/>
      <c r="S27" s="52"/>
      <c r="T27" s="52"/>
      <c r="U27" s="53"/>
      <c r="V27" s="19"/>
      <c r="W27" s="24" t="s">
        <v>156</v>
      </c>
    </row>
    <row r="28" spans="1:24" ht="80.099999999999994" customHeight="1">
      <c r="A28" s="25" t="s">
        <v>114</v>
      </c>
      <c r="B28" s="19" t="s">
        <v>115</v>
      </c>
      <c r="C28" s="17" t="s">
        <v>35</v>
      </c>
      <c r="D28" s="9" t="s">
        <v>35</v>
      </c>
      <c r="E28" s="52" t="s">
        <v>35</v>
      </c>
      <c r="F28" s="53" t="s">
        <v>35</v>
      </c>
      <c r="G28" s="12" t="s">
        <v>116</v>
      </c>
      <c r="H28" s="13" t="s">
        <v>117</v>
      </c>
      <c r="I28" s="12" t="s">
        <v>118</v>
      </c>
      <c r="J28" s="8">
        <v>44670</v>
      </c>
      <c r="K28" s="59" t="s">
        <v>34</v>
      </c>
      <c r="L28" s="60">
        <v>235138.24</v>
      </c>
      <c r="M28" s="55" t="s">
        <v>35</v>
      </c>
      <c r="N28" s="15" t="s">
        <v>35</v>
      </c>
      <c r="O28" s="142" t="s">
        <v>35</v>
      </c>
      <c r="P28" s="62" t="s">
        <v>35</v>
      </c>
      <c r="Q28" s="12">
        <v>449051</v>
      </c>
      <c r="R28" s="52">
        <v>32039.759999999998</v>
      </c>
      <c r="S28" s="52">
        <v>32039.759999999998</v>
      </c>
      <c r="T28" s="52"/>
      <c r="U28" s="53"/>
      <c r="V28" s="18"/>
      <c r="W28" s="24" t="s">
        <v>37</v>
      </c>
    </row>
    <row r="29" spans="1:24" ht="80.099999999999994" customHeight="1">
      <c r="A29" s="25" t="s">
        <v>111</v>
      </c>
      <c r="B29" s="24" t="s">
        <v>112</v>
      </c>
      <c r="C29" s="17" t="s">
        <v>35</v>
      </c>
      <c r="D29" s="9" t="s">
        <v>35</v>
      </c>
      <c r="E29" s="10" t="s">
        <v>35</v>
      </c>
      <c r="F29" s="16" t="s">
        <v>35</v>
      </c>
      <c r="G29" s="12" t="s">
        <v>38</v>
      </c>
      <c r="H29" s="13" t="s">
        <v>157</v>
      </c>
      <c r="I29" s="12" t="s">
        <v>113</v>
      </c>
      <c r="J29" s="8">
        <v>44678</v>
      </c>
      <c r="K29" s="26" t="s">
        <v>39</v>
      </c>
      <c r="L29" s="7">
        <v>1531592.2</v>
      </c>
      <c r="M29" s="20" t="s">
        <v>35</v>
      </c>
      <c r="N29" s="15" t="s">
        <v>35</v>
      </c>
      <c r="O29" s="140" t="s">
        <v>35</v>
      </c>
      <c r="P29" s="18" t="s">
        <v>35</v>
      </c>
      <c r="Q29" s="12">
        <v>449051</v>
      </c>
      <c r="R29" s="11">
        <f>50890.14</f>
        <v>50890.14</v>
      </c>
      <c r="S29" s="11">
        <f>50890.14</f>
        <v>50890.14</v>
      </c>
      <c r="T29" s="11">
        <f>50890.14</f>
        <v>50890.14</v>
      </c>
      <c r="U29" s="14">
        <f>50890.14</f>
        <v>50890.14</v>
      </c>
      <c r="V29" s="19">
        <f>50890.14</f>
        <v>50890.14</v>
      </c>
      <c r="W29" s="24" t="s">
        <v>37</v>
      </c>
    </row>
    <row r="30" spans="1:24" ht="80.099999999999994" customHeight="1">
      <c r="A30" s="25" t="s">
        <v>119</v>
      </c>
      <c r="B30" s="19" t="s">
        <v>120</v>
      </c>
      <c r="C30" s="17" t="s">
        <v>35</v>
      </c>
      <c r="D30" s="9" t="s">
        <v>35</v>
      </c>
      <c r="E30" s="52" t="s">
        <v>35</v>
      </c>
      <c r="F30" s="53" t="s">
        <v>35</v>
      </c>
      <c r="G30" s="12" t="s">
        <v>121</v>
      </c>
      <c r="H30" s="13" t="s">
        <v>122</v>
      </c>
      <c r="I30" s="12" t="s">
        <v>123</v>
      </c>
      <c r="J30" s="8">
        <v>44678</v>
      </c>
      <c r="K30" s="59" t="s">
        <v>124</v>
      </c>
      <c r="L30" s="60">
        <v>546837.67000000004</v>
      </c>
      <c r="M30" s="55" t="s">
        <v>35</v>
      </c>
      <c r="N30" s="15" t="s">
        <v>35</v>
      </c>
      <c r="O30" s="142" t="s">
        <v>35</v>
      </c>
      <c r="P30" s="62" t="s">
        <v>35</v>
      </c>
      <c r="Q30" s="12">
        <v>449051</v>
      </c>
      <c r="R30" s="52"/>
      <c r="S30" s="52"/>
      <c r="T30" s="52"/>
      <c r="U30" s="53"/>
      <c r="V30" s="18"/>
      <c r="W30" s="24" t="s">
        <v>37</v>
      </c>
    </row>
    <row r="31" spans="1:24" ht="16.5" thickBot="1">
      <c r="A31" s="27"/>
      <c r="B31" s="28"/>
      <c r="C31" s="29"/>
      <c r="D31" s="30"/>
      <c r="E31" s="31"/>
      <c r="F31" s="32"/>
      <c r="G31" s="33"/>
      <c r="H31" s="34"/>
      <c r="I31" s="33"/>
      <c r="J31" s="35"/>
      <c r="K31" s="36"/>
      <c r="L31" s="37"/>
      <c r="M31" s="38"/>
      <c r="N31" s="39"/>
      <c r="O31" s="34"/>
      <c r="P31" s="40"/>
      <c r="Q31" s="33"/>
      <c r="R31" s="41"/>
      <c r="S31" s="42"/>
      <c r="T31" s="42"/>
      <c r="U31" s="43"/>
      <c r="V31" s="44"/>
      <c r="W31" s="28"/>
    </row>
    <row r="32" spans="1:24" ht="12.75" customHeight="1">
      <c r="A32" s="236" t="s">
        <v>72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6" t="s">
        <v>76</v>
      </c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</row>
    <row r="33" spans="1:23">
      <c r="A33" s="236"/>
      <c r="B33" s="236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</row>
    <row r="34" spans="1:23">
      <c r="A34" s="236"/>
      <c r="B34" s="236"/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</row>
    <row r="35" spans="1:23" ht="235.5" customHeight="1">
      <c r="A35" s="236"/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</row>
  </sheetData>
  <mergeCells count="17">
    <mergeCell ref="W6:W7"/>
    <mergeCell ref="A32:J35"/>
    <mergeCell ref="K32:W35"/>
    <mergeCell ref="A1:W1"/>
    <mergeCell ref="B2:C2"/>
    <mergeCell ref="B3:C3"/>
    <mergeCell ref="B4:C4"/>
    <mergeCell ref="B5:C5"/>
    <mergeCell ref="A6:A7"/>
    <mergeCell ref="B6:B7"/>
    <mergeCell ref="C6:F6"/>
    <mergeCell ref="G6:H6"/>
    <mergeCell ref="I6:M6"/>
    <mergeCell ref="N6:O6"/>
    <mergeCell ref="P6:P7"/>
    <mergeCell ref="Q6:U6"/>
    <mergeCell ref="V6:V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X38"/>
  <sheetViews>
    <sheetView topLeftCell="H17" zoomScale="70" zoomScaleNormal="70" workbookViewId="0">
      <selection activeCell="S30" sqref="S30"/>
    </sheetView>
  </sheetViews>
  <sheetFormatPr defaultColWidth="9.140625" defaultRowHeight="15.75"/>
  <cols>
    <col min="1" max="1" width="15" style="4" customWidth="1"/>
    <col min="2" max="2" width="39.5703125" style="4" customWidth="1"/>
    <col min="3" max="3" width="25.85546875" style="4" customWidth="1"/>
    <col min="4" max="4" width="20.42578125" style="4" customWidth="1"/>
    <col min="5" max="6" width="18.7109375" style="4" customWidth="1"/>
    <col min="7" max="7" width="26.7109375" style="4" customWidth="1"/>
    <col min="8" max="8" width="25.5703125" style="4" customWidth="1"/>
    <col min="9" max="9" width="15.7109375" style="4" customWidth="1"/>
    <col min="10" max="10" width="14.5703125" style="4" customWidth="1"/>
    <col min="11" max="11" width="15.7109375" style="4" customWidth="1"/>
    <col min="12" max="12" width="16.140625" style="4" customWidth="1"/>
    <col min="13" max="13" width="27" style="4" bestFit="1" customWidth="1"/>
    <col min="14" max="14" width="14.28515625" style="4" customWidth="1"/>
    <col min="15" max="15" width="17.28515625" style="45" bestFit="1" customWidth="1"/>
    <col min="16" max="16" width="15.7109375" style="4" customWidth="1"/>
    <col min="17" max="17" width="11.7109375" style="4" customWidth="1"/>
    <col min="18" max="21" width="18.85546875" style="4" customWidth="1"/>
    <col min="22" max="22" width="15.42578125" style="4" customWidth="1"/>
    <col min="23" max="23" width="14.5703125" style="4" bestFit="1" customWidth="1"/>
    <col min="24" max="24" width="13.85546875" style="4" bestFit="1" customWidth="1"/>
    <col min="25" max="25" width="11.7109375" style="4" bestFit="1" customWidth="1"/>
    <col min="26" max="26" width="9.42578125" style="4" customWidth="1"/>
    <col min="27" max="16384" width="9.140625" style="4"/>
  </cols>
  <sheetData>
    <row r="1" spans="1:23" ht="16.5" thickBot="1">
      <c r="A1" s="237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9"/>
    </row>
    <row r="2" spans="1:23">
      <c r="A2" s="1" t="s">
        <v>1</v>
      </c>
      <c r="B2" s="240" t="s">
        <v>2</v>
      </c>
      <c r="C2" s="240"/>
      <c r="W2" s="2"/>
    </row>
    <row r="3" spans="1:23">
      <c r="A3" s="1"/>
      <c r="B3" s="240" t="s">
        <v>75</v>
      </c>
      <c r="C3" s="240"/>
      <c r="W3" s="2"/>
    </row>
    <row r="4" spans="1:23">
      <c r="A4" s="1" t="s">
        <v>3</v>
      </c>
      <c r="B4" s="240">
        <v>2022</v>
      </c>
      <c r="C4" s="240"/>
      <c r="T4" s="5"/>
      <c r="W4" s="2"/>
    </row>
    <row r="5" spans="1:23" ht="16.5" thickBot="1">
      <c r="A5" s="1" t="s">
        <v>4</v>
      </c>
      <c r="B5" s="240" t="s">
        <v>163</v>
      </c>
      <c r="C5" s="240"/>
      <c r="W5" s="2"/>
    </row>
    <row r="6" spans="1:23" s="3" customFormat="1" ht="16.5" thickBot="1">
      <c r="A6" s="262" t="s">
        <v>5</v>
      </c>
      <c r="B6" s="241" t="s">
        <v>6</v>
      </c>
      <c r="C6" s="243" t="s">
        <v>7</v>
      </c>
      <c r="D6" s="244"/>
      <c r="E6" s="245"/>
      <c r="F6" s="246"/>
      <c r="G6" s="243" t="s">
        <v>8</v>
      </c>
      <c r="H6" s="246"/>
      <c r="I6" s="247" t="s">
        <v>9</v>
      </c>
      <c r="J6" s="248"/>
      <c r="K6" s="248"/>
      <c r="L6" s="248"/>
      <c r="M6" s="248"/>
      <c r="N6" s="243" t="s">
        <v>10</v>
      </c>
      <c r="O6" s="246"/>
      <c r="P6" s="250" t="s">
        <v>11</v>
      </c>
      <c r="Q6" s="243" t="s">
        <v>12</v>
      </c>
      <c r="R6" s="244"/>
      <c r="S6" s="244"/>
      <c r="T6" s="244"/>
      <c r="U6" s="246"/>
      <c r="V6" s="250" t="s">
        <v>13</v>
      </c>
      <c r="W6" s="250" t="s">
        <v>14</v>
      </c>
    </row>
    <row r="7" spans="1:23" s="3" customFormat="1" ht="47.25">
      <c r="A7" s="263"/>
      <c r="B7" s="242"/>
      <c r="C7" s="21" t="s">
        <v>15</v>
      </c>
      <c r="D7" s="22" t="s">
        <v>16</v>
      </c>
      <c r="E7" s="23" t="s">
        <v>17</v>
      </c>
      <c r="F7" s="23" t="s">
        <v>84</v>
      </c>
      <c r="G7" s="21" t="s">
        <v>18</v>
      </c>
      <c r="H7" s="23" t="s">
        <v>19</v>
      </c>
      <c r="I7" s="21" t="s">
        <v>15</v>
      </c>
      <c r="J7" s="22" t="s">
        <v>20</v>
      </c>
      <c r="K7" s="22" t="s">
        <v>21</v>
      </c>
      <c r="L7" s="22" t="s">
        <v>22</v>
      </c>
      <c r="M7" s="23" t="s">
        <v>23</v>
      </c>
      <c r="N7" s="21" t="s">
        <v>24</v>
      </c>
      <c r="O7" s="46" t="s">
        <v>25</v>
      </c>
      <c r="P7" s="251"/>
      <c r="Q7" s="21" t="s">
        <v>26</v>
      </c>
      <c r="R7" s="22" t="s">
        <v>62</v>
      </c>
      <c r="S7" s="22" t="s">
        <v>63</v>
      </c>
      <c r="T7" s="22" t="s">
        <v>27</v>
      </c>
      <c r="U7" s="23" t="s">
        <v>28</v>
      </c>
      <c r="V7" s="251"/>
      <c r="W7" s="251"/>
    </row>
    <row r="8" spans="1:23" ht="96.75" customHeight="1">
      <c r="A8" s="25" t="s">
        <v>47</v>
      </c>
      <c r="B8" s="24" t="s">
        <v>48</v>
      </c>
      <c r="C8" s="12" t="s">
        <v>49</v>
      </c>
      <c r="D8" s="26" t="s">
        <v>41</v>
      </c>
      <c r="E8" s="7">
        <v>1482100</v>
      </c>
      <c r="F8" s="14">
        <v>1178829.28</v>
      </c>
      <c r="G8" s="12" t="s">
        <v>43</v>
      </c>
      <c r="H8" s="13" t="s">
        <v>44</v>
      </c>
      <c r="I8" s="12" t="s">
        <v>50</v>
      </c>
      <c r="J8" s="8">
        <v>42989</v>
      </c>
      <c r="K8" s="26" t="s">
        <v>46</v>
      </c>
      <c r="L8" s="7">
        <v>1907423.33</v>
      </c>
      <c r="M8" s="140" t="s">
        <v>35</v>
      </c>
      <c r="N8" s="50" t="s">
        <v>88</v>
      </c>
      <c r="O8" s="51" t="s">
        <v>35</v>
      </c>
      <c r="P8" s="19">
        <f>117101.92+37283.02</f>
        <v>154384.94</v>
      </c>
      <c r="Q8" s="12">
        <v>449051</v>
      </c>
      <c r="R8" s="11"/>
      <c r="S8" s="52"/>
      <c r="T8" s="52"/>
      <c r="U8" s="53"/>
      <c r="V8" s="19">
        <v>1425311.35</v>
      </c>
      <c r="W8" s="19" t="s">
        <v>61</v>
      </c>
    </row>
    <row r="9" spans="1:23" ht="122.25" customHeight="1">
      <c r="A9" s="25" t="s">
        <v>51</v>
      </c>
      <c r="B9" s="24" t="s">
        <v>125</v>
      </c>
      <c r="C9" s="12" t="s">
        <v>52</v>
      </c>
      <c r="D9" s="26" t="s">
        <v>41</v>
      </c>
      <c r="E9" s="7">
        <v>42832653.170000002</v>
      </c>
      <c r="F9" s="16" t="s">
        <v>35</v>
      </c>
      <c r="G9" s="12" t="s">
        <v>53</v>
      </c>
      <c r="H9" s="13" t="s">
        <v>54</v>
      </c>
      <c r="I9" s="12" t="s">
        <v>55</v>
      </c>
      <c r="J9" s="8">
        <v>43577</v>
      </c>
      <c r="K9" s="26" t="s">
        <v>36</v>
      </c>
      <c r="L9" s="7">
        <v>7375901.6299999999</v>
      </c>
      <c r="M9" s="20" t="s">
        <v>35</v>
      </c>
      <c r="N9" s="50" t="s">
        <v>89</v>
      </c>
      <c r="O9" s="51" t="s">
        <v>35</v>
      </c>
      <c r="P9" s="18" t="s">
        <v>35</v>
      </c>
      <c r="Q9" s="12">
        <v>449051</v>
      </c>
      <c r="R9" s="11"/>
      <c r="S9" s="52"/>
      <c r="T9" s="52"/>
      <c r="U9" s="53"/>
      <c r="V9" s="19">
        <v>2014920.35</v>
      </c>
      <c r="W9" s="19" t="s">
        <v>61</v>
      </c>
    </row>
    <row r="10" spans="1:23" ht="80.099999999999994" customHeight="1">
      <c r="A10" s="25" t="s">
        <v>29</v>
      </c>
      <c r="B10" s="24" t="s">
        <v>30</v>
      </c>
      <c r="C10" s="12"/>
      <c r="D10" s="26"/>
      <c r="E10" s="7"/>
      <c r="F10" s="54"/>
      <c r="G10" s="12" t="s">
        <v>31</v>
      </c>
      <c r="H10" s="13" t="s">
        <v>32</v>
      </c>
      <c r="I10" s="12" t="s">
        <v>33</v>
      </c>
      <c r="J10" s="8">
        <v>44000</v>
      </c>
      <c r="K10" s="26" t="s">
        <v>34</v>
      </c>
      <c r="L10" s="7">
        <v>2858178.25</v>
      </c>
      <c r="M10" s="55" t="s">
        <v>35</v>
      </c>
      <c r="N10" s="15" t="s">
        <v>164</v>
      </c>
      <c r="O10" s="51" t="s">
        <v>35</v>
      </c>
      <c r="P10" s="24" t="s">
        <v>35</v>
      </c>
      <c r="Q10" s="12">
        <v>449051</v>
      </c>
      <c r="R10" s="52"/>
      <c r="S10" s="52"/>
      <c r="T10" s="52">
        <v>618687.31000000006</v>
      </c>
      <c r="U10" s="53">
        <v>618687.31000000006</v>
      </c>
      <c r="V10" s="18">
        <v>618687.31000000006</v>
      </c>
      <c r="W10" s="24" t="s">
        <v>37</v>
      </c>
    </row>
    <row r="11" spans="1:23" ht="80.099999999999994" customHeight="1">
      <c r="A11" s="25" t="s">
        <v>42</v>
      </c>
      <c r="B11" s="24" t="s">
        <v>86</v>
      </c>
      <c r="C11" s="17" t="s">
        <v>35</v>
      </c>
      <c r="D11" s="9" t="s">
        <v>35</v>
      </c>
      <c r="E11" s="10" t="s">
        <v>35</v>
      </c>
      <c r="F11" s="16" t="s">
        <v>35</v>
      </c>
      <c r="G11" s="12" t="s">
        <v>43</v>
      </c>
      <c r="H11" s="13" t="s">
        <v>44</v>
      </c>
      <c r="I11" s="12" t="s">
        <v>45</v>
      </c>
      <c r="J11" s="8">
        <v>44054</v>
      </c>
      <c r="K11" s="26" t="s">
        <v>39</v>
      </c>
      <c r="L11" s="52">
        <v>1804387.68</v>
      </c>
      <c r="M11" s="20" t="s">
        <v>35</v>
      </c>
      <c r="N11" s="15" t="s">
        <v>81</v>
      </c>
      <c r="O11" s="51" t="s">
        <v>35</v>
      </c>
      <c r="P11" s="56" t="s">
        <v>35</v>
      </c>
      <c r="Q11" s="12">
        <v>449051</v>
      </c>
      <c r="R11" s="11"/>
      <c r="S11" s="52"/>
      <c r="T11" s="52"/>
      <c r="U11" s="53"/>
      <c r="V11" s="19">
        <v>403062.63</v>
      </c>
      <c r="W11" s="24" t="s">
        <v>61</v>
      </c>
    </row>
    <row r="12" spans="1:23" ht="80.099999999999994" customHeight="1">
      <c r="A12" s="25" t="s">
        <v>42</v>
      </c>
      <c r="B12" s="24" t="s">
        <v>87</v>
      </c>
      <c r="C12" s="17" t="s">
        <v>35</v>
      </c>
      <c r="D12" s="9" t="s">
        <v>35</v>
      </c>
      <c r="E12" s="10" t="s">
        <v>35</v>
      </c>
      <c r="F12" s="16" t="s">
        <v>35</v>
      </c>
      <c r="G12" s="12" t="s">
        <v>43</v>
      </c>
      <c r="H12" s="13" t="s">
        <v>44</v>
      </c>
      <c r="I12" s="12" t="s">
        <v>45</v>
      </c>
      <c r="J12" s="8">
        <v>44054</v>
      </c>
      <c r="K12" s="26" t="s">
        <v>39</v>
      </c>
      <c r="L12" s="52">
        <v>1165391.21</v>
      </c>
      <c r="M12" s="20" t="s">
        <v>35</v>
      </c>
      <c r="N12" s="15" t="s">
        <v>81</v>
      </c>
      <c r="O12" s="51" t="s">
        <v>35</v>
      </c>
      <c r="P12" s="56" t="s">
        <v>35</v>
      </c>
      <c r="Q12" s="12">
        <v>449051</v>
      </c>
      <c r="R12" s="11"/>
      <c r="S12" s="52"/>
      <c r="T12" s="52"/>
      <c r="U12" s="53"/>
      <c r="V12" s="19">
        <v>395333.96</v>
      </c>
      <c r="W12" s="24" t="s">
        <v>61</v>
      </c>
    </row>
    <row r="13" spans="1:23" ht="80.099999999999994" customHeight="1">
      <c r="A13" s="25" t="s">
        <v>57</v>
      </c>
      <c r="B13" s="24" t="s">
        <v>58</v>
      </c>
      <c r="C13" s="17" t="s">
        <v>35</v>
      </c>
      <c r="D13" s="9" t="s">
        <v>35</v>
      </c>
      <c r="E13" s="10" t="s">
        <v>35</v>
      </c>
      <c r="F13" s="16" t="s">
        <v>35</v>
      </c>
      <c r="G13" s="12" t="s">
        <v>59</v>
      </c>
      <c r="H13" s="13" t="s">
        <v>73</v>
      </c>
      <c r="I13" s="12" t="s">
        <v>60</v>
      </c>
      <c r="J13" s="8">
        <v>44117</v>
      </c>
      <c r="K13" s="26" t="s">
        <v>40</v>
      </c>
      <c r="L13" s="7">
        <v>1840403.13</v>
      </c>
      <c r="M13" s="20" t="s">
        <v>35</v>
      </c>
      <c r="N13" s="15" t="s">
        <v>40</v>
      </c>
      <c r="O13" s="57" t="s">
        <v>35</v>
      </c>
      <c r="P13" s="56">
        <v>12658.19</v>
      </c>
      <c r="Q13" s="12">
        <v>449051</v>
      </c>
      <c r="R13" s="11"/>
      <c r="S13" s="11"/>
      <c r="T13" s="52"/>
      <c r="U13" s="53"/>
      <c r="V13" s="19">
        <v>1076319.78</v>
      </c>
      <c r="W13" s="19" t="s">
        <v>61</v>
      </c>
    </row>
    <row r="14" spans="1:23" ht="87.75" customHeight="1">
      <c r="A14" s="25" t="s">
        <v>65</v>
      </c>
      <c r="B14" s="24" t="s">
        <v>66</v>
      </c>
      <c r="C14" s="17" t="s">
        <v>35</v>
      </c>
      <c r="D14" s="9" t="s">
        <v>35</v>
      </c>
      <c r="E14" s="10" t="s">
        <v>35</v>
      </c>
      <c r="F14" s="16" t="s">
        <v>35</v>
      </c>
      <c r="G14" s="12" t="s">
        <v>38</v>
      </c>
      <c r="H14" s="13" t="s">
        <v>139</v>
      </c>
      <c r="I14" s="12" t="s">
        <v>64</v>
      </c>
      <c r="J14" s="8">
        <v>44117</v>
      </c>
      <c r="K14" s="26" t="s">
        <v>34</v>
      </c>
      <c r="L14" s="7">
        <v>1701200</v>
      </c>
      <c r="M14" s="20">
        <v>44651</v>
      </c>
      <c r="N14" s="15" t="s">
        <v>126</v>
      </c>
      <c r="O14" s="57">
        <v>320948.49</v>
      </c>
      <c r="P14" s="58">
        <v>127828.05</v>
      </c>
      <c r="Q14" s="12">
        <v>449051</v>
      </c>
      <c r="R14" s="52">
        <f>433779.48+116665.54+42137.04+112841.11</f>
        <v>705423.17</v>
      </c>
      <c r="S14" s="52">
        <v>112481.11</v>
      </c>
      <c r="T14" s="52">
        <f>42137.04+112481.11</f>
        <v>154618.15</v>
      </c>
      <c r="U14" s="53">
        <f>433779.48+116665.54+42137.04+112481.11</f>
        <v>705063.17</v>
      </c>
      <c r="V14" s="18">
        <v>1668777.7</v>
      </c>
      <c r="W14" s="24" t="s">
        <v>127</v>
      </c>
    </row>
    <row r="15" spans="1:23" ht="80.099999999999994" customHeight="1">
      <c r="A15" s="25" t="s">
        <v>68</v>
      </c>
      <c r="B15" s="24" t="s">
        <v>69</v>
      </c>
      <c r="C15" s="12" t="s">
        <v>70</v>
      </c>
      <c r="D15" s="26" t="s">
        <v>71</v>
      </c>
      <c r="E15" s="7">
        <v>1326581.1200000001</v>
      </c>
      <c r="F15" s="54">
        <v>98953.17</v>
      </c>
      <c r="G15" s="12" t="s">
        <v>31</v>
      </c>
      <c r="H15" s="13" t="s">
        <v>32</v>
      </c>
      <c r="I15" s="12" t="s">
        <v>67</v>
      </c>
      <c r="J15" s="8">
        <v>44294</v>
      </c>
      <c r="K15" s="26" t="s">
        <v>34</v>
      </c>
      <c r="L15" s="7">
        <v>1416337.98</v>
      </c>
      <c r="M15" s="55" t="s">
        <v>35</v>
      </c>
      <c r="N15" s="15" t="s">
        <v>126</v>
      </c>
      <c r="O15" s="48" t="s">
        <v>35</v>
      </c>
      <c r="P15" s="24" t="s">
        <v>35</v>
      </c>
      <c r="Q15" s="12">
        <v>449051</v>
      </c>
      <c r="R15" s="52"/>
      <c r="S15" s="52"/>
      <c r="T15" s="52"/>
      <c r="U15" s="53"/>
      <c r="V15" s="18">
        <v>1112428</v>
      </c>
      <c r="W15" s="24" t="s">
        <v>37</v>
      </c>
    </row>
    <row r="16" spans="1:23" ht="80.099999999999994" customHeight="1">
      <c r="A16" s="25" t="s">
        <v>94</v>
      </c>
      <c r="B16" s="19" t="s">
        <v>95</v>
      </c>
      <c r="C16" s="12" t="s">
        <v>96</v>
      </c>
      <c r="D16" s="26" t="s">
        <v>71</v>
      </c>
      <c r="E16" s="11">
        <v>908878.19</v>
      </c>
      <c r="F16" s="14">
        <v>191353.38</v>
      </c>
      <c r="G16" s="12" t="s">
        <v>31</v>
      </c>
      <c r="H16" s="13" t="s">
        <v>32</v>
      </c>
      <c r="I16" s="12" t="s">
        <v>74</v>
      </c>
      <c r="J16" s="8">
        <v>44571</v>
      </c>
      <c r="K16" s="59" t="s">
        <v>165</v>
      </c>
      <c r="L16" s="60">
        <v>891176.56</v>
      </c>
      <c r="M16" s="61" t="s">
        <v>35</v>
      </c>
      <c r="N16" s="15" t="s">
        <v>35</v>
      </c>
      <c r="O16" s="48" t="s">
        <v>35</v>
      </c>
      <c r="P16" s="62" t="s">
        <v>35</v>
      </c>
      <c r="Q16" s="12">
        <v>449051</v>
      </c>
      <c r="R16" s="52">
        <f>535443.86</f>
        <v>535443.86</v>
      </c>
      <c r="S16" s="52"/>
      <c r="T16" s="52">
        <v>199100.14</v>
      </c>
      <c r="U16" s="53">
        <f>199100.14</f>
        <v>199100.14</v>
      </c>
      <c r="V16" s="18">
        <f>199100.14</f>
        <v>199100.14</v>
      </c>
      <c r="W16" s="24" t="s">
        <v>37</v>
      </c>
    </row>
    <row r="17" spans="1:24" ht="80.099999999999994" customHeight="1" thickBot="1">
      <c r="A17" s="25" t="s">
        <v>94</v>
      </c>
      <c r="B17" s="19" t="s">
        <v>97</v>
      </c>
      <c r="C17" s="12" t="s">
        <v>98</v>
      </c>
      <c r="D17" s="26" t="s">
        <v>41</v>
      </c>
      <c r="E17" s="11">
        <v>245850</v>
      </c>
      <c r="F17" s="14">
        <v>50812.13</v>
      </c>
      <c r="G17" s="12" t="s">
        <v>31</v>
      </c>
      <c r="H17" s="13" t="s">
        <v>32</v>
      </c>
      <c r="I17" s="12" t="s">
        <v>74</v>
      </c>
      <c r="J17" s="8">
        <v>44529</v>
      </c>
      <c r="K17" s="144" t="s">
        <v>165</v>
      </c>
      <c r="L17" s="60">
        <v>166112.68</v>
      </c>
      <c r="M17" s="61" t="s">
        <v>35</v>
      </c>
      <c r="N17" s="15" t="s">
        <v>35</v>
      </c>
      <c r="O17" s="48" t="s">
        <v>35</v>
      </c>
      <c r="P17" s="62" t="s">
        <v>35</v>
      </c>
      <c r="Q17" s="12">
        <v>449051</v>
      </c>
      <c r="R17" s="52"/>
      <c r="S17" s="52"/>
      <c r="T17" s="52"/>
      <c r="U17" s="53"/>
      <c r="V17" s="18"/>
      <c r="W17" s="24" t="s">
        <v>37</v>
      </c>
    </row>
    <row r="18" spans="1:24" ht="80.099999999999994" customHeight="1" thickBot="1">
      <c r="A18" s="25" t="s">
        <v>94</v>
      </c>
      <c r="B18" s="19" t="s">
        <v>99</v>
      </c>
      <c r="C18" s="12" t="s">
        <v>100</v>
      </c>
      <c r="D18" s="26" t="s">
        <v>41</v>
      </c>
      <c r="E18" s="11">
        <v>592000</v>
      </c>
      <c r="F18" s="14">
        <v>56368.45</v>
      </c>
      <c r="G18" s="12" t="s">
        <v>31</v>
      </c>
      <c r="H18" s="13" t="s">
        <v>32</v>
      </c>
      <c r="I18" s="12" t="s">
        <v>74</v>
      </c>
      <c r="J18" s="8">
        <v>44529</v>
      </c>
      <c r="K18" s="144" t="s">
        <v>165</v>
      </c>
      <c r="L18" s="60">
        <v>256825.58</v>
      </c>
      <c r="M18" s="61" t="s">
        <v>35</v>
      </c>
      <c r="N18" s="15" t="s">
        <v>35</v>
      </c>
      <c r="O18" s="48" t="s">
        <v>35</v>
      </c>
      <c r="P18" s="62" t="s">
        <v>35</v>
      </c>
      <c r="Q18" s="12">
        <v>449051</v>
      </c>
      <c r="R18" s="52"/>
      <c r="S18" s="52"/>
      <c r="T18" s="52"/>
      <c r="U18" s="53"/>
      <c r="V18" s="18"/>
      <c r="W18" s="24" t="s">
        <v>37</v>
      </c>
    </row>
    <row r="19" spans="1:24" ht="80.099999999999994" customHeight="1" thickBot="1">
      <c r="A19" s="25" t="s">
        <v>94</v>
      </c>
      <c r="B19" s="19" t="s">
        <v>101</v>
      </c>
      <c r="C19" s="12" t="s">
        <v>102</v>
      </c>
      <c r="D19" s="26" t="s">
        <v>41</v>
      </c>
      <c r="E19" s="11">
        <v>394200</v>
      </c>
      <c r="F19" s="14">
        <v>57734.42</v>
      </c>
      <c r="G19" s="12" t="s">
        <v>31</v>
      </c>
      <c r="H19" s="13" t="s">
        <v>32</v>
      </c>
      <c r="I19" s="12" t="s">
        <v>74</v>
      </c>
      <c r="J19" s="8">
        <v>44529</v>
      </c>
      <c r="K19" s="144" t="s">
        <v>165</v>
      </c>
      <c r="L19" s="60">
        <v>157838.79999999999</v>
      </c>
      <c r="M19" s="61" t="s">
        <v>35</v>
      </c>
      <c r="N19" s="15" t="s">
        <v>35</v>
      </c>
      <c r="O19" s="48" t="s">
        <v>35</v>
      </c>
      <c r="P19" s="62" t="s">
        <v>35</v>
      </c>
      <c r="Q19" s="12">
        <v>449051</v>
      </c>
      <c r="R19" s="52"/>
      <c r="S19" s="52"/>
      <c r="T19" s="52"/>
      <c r="U19" s="53"/>
      <c r="V19" s="18"/>
      <c r="W19" s="24" t="s">
        <v>37</v>
      </c>
      <c r="X19" s="6"/>
    </row>
    <row r="20" spans="1:24" ht="80.099999999999994" customHeight="1" thickBot="1">
      <c r="A20" s="25" t="s">
        <v>94</v>
      </c>
      <c r="B20" s="19" t="s">
        <v>103</v>
      </c>
      <c r="C20" s="12" t="s">
        <v>104</v>
      </c>
      <c r="D20" s="26" t="s">
        <v>41</v>
      </c>
      <c r="E20" s="11">
        <v>394200</v>
      </c>
      <c r="F20" s="14">
        <v>58395.62</v>
      </c>
      <c r="G20" s="12" t="s">
        <v>31</v>
      </c>
      <c r="H20" s="13" t="s">
        <v>32</v>
      </c>
      <c r="I20" s="12" t="s">
        <v>74</v>
      </c>
      <c r="J20" s="8">
        <v>44529</v>
      </c>
      <c r="K20" s="144" t="s">
        <v>165</v>
      </c>
      <c r="L20" s="60">
        <v>245374.4</v>
      </c>
      <c r="M20" s="61" t="s">
        <v>35</v>
      </c>
      <c r="N20" s="15" t="s">
        <v>35</v>
      </c>
      <c r="O20" s="48" t="s">
        <v>35</v>
      </c>
      <c r="P20" s="62" t="s">
        <v>35</v>
      </c>
      <c r="Q20" s="12">
        <v>449051</v>
      </c>
      <c r="R20" s="52">
        <f>138423.02</f>
        <v>138423.01999999999</v>
      </c>
      <c r="S20" s="52"/>
      <c r="T20" s="52">
        <v>138423.01999999999</v>
      </c>
      <c r="U20" s="53">
        <f>138423.02</f>
        <v>138423.01999999999</v>
      </c>
      <c r="V20" s="18">
        <f>138423.02</f>
        <v>138423.01999999999</v>
      </c>
      <c r="W20" s="24" t="s">
        <v>37</v>
      </c>
    </row>
    <row r="21" spans="1:24" ht="80.099999999999994" customHeight="1" thickBot="1">
      <c r="A21" s="25" t="s">
        <v>94</v>
      </c>
      <c r="B21" s="19" t="s">
        <v>105</v>
      </c>
      <c r="C21" s="12" t="s">
        <v>106</v>
      </c>
      <c r="D21" s="26" t="s">
        <v>41</v>
      </c>
      <c r="E21" s="11">
        <v>362203.87</v>
      </c>
      <c r="F21" s="14">
        <v>120643.68</v>
      </c>
      <c r="G21" s="12" t="s">
        <v>31</v>
      </c>
      <c r="H21" s="13" t="s">
        <v>32</v>
      </c>
      <c r="I21" s="12" t="s">
        <v>74</v>
      </c>
      <c r="J21" s="8">
        <v>44529</v>
      </c>
      <c r="K21" s="144" t="s">
        <v>165</v>
      </c>
      <c r="L21" s="60">
        <v>441292.88</v>
      </c>
      <c r="M21" s="61" t="s">
        <v>35</v>
      </c>
      <c r="N21" s="15" t="s">
        <v>35</v>
      </c>
      <c r="O21" s="48" t="s">
        <v>35</v>
      </c>
      <c r="P21" s="62" t="s">
        <v>35</v>
      </c>
      <c r="Q21" s="12">
        <v>449051</v>
      </c>
      <c r="R21" s="52">
        <f>174693.71+165533.99</f>
        <v>340227.69999999995</v>
      </c>
      <c r="S21" s="52">
        <v>165533.99</v>
      </c>
      <c r="T21" s="52">
        <v>174693.71</v>
      </c>
      <c r="U21" s="53">
        <f>174693.71</f>
        <v>174693.71</v>
      </c>
      <c r="V21" s="18">
        <f>174693.71</f>
        <v>174693.71</v>
      </c>
      <c r="W21" s="24" t="s">
        <v>37</v>
      </c>
    </row>
    <row r="22" spans="1:24" ht="80.099999999999994" customHeight="1" thickBot="1">
      <c r="A22" s="27" t="s">
        <v>94</v>
      </c>
      <c r="B22" s="44" t="s">
        <v>107</v>
      </c>
      <c r="C22" s="33" t="s">
        <v>108</v>
      </c>
      <c r="D22" s="36" t="s">
        <v>41</v>
      </c>
      <c r="E22" s="41">
        <v>444422.41</v>
      </c>
      <c r="F22" s="143">
        <v>140771.76999999999</v>
      </c>
      <c r="G22" s="33" t="s">
        <v>31</v>
      </c>
      <c r="H22" s="34" t="s">
        <v>32</v>
      </c>
      <c r="I22" s="33" t="s">
        <v>74</v>
      </c>
      <c r="J22" s="35">
        <v>44529</v>
      </c>
      <c r="K22" s="144" t="s">
        <v>165</v>
      </c>
      <c r="L22" s="63">
        <v>538862.09</v>
      </c>
      <c r="M22" s="64" t="s">
        <v>35</v>
      </c>
      <c r="N22" s="39" t="s">
        <v>35</v>
      </c>
      <c r="O22" s="65" t="s">
        <v>35</v>
      </c>
      <c r="P22" s="146" t="s">
        <v>35</v>
      </c>
      <c r="Q22" s="33">
        <v>449051</v>
      </c>
      <c r="R22" s="42">
        <f>193756.01+252875.64</f>
        <v>446631.65</v>
      </c>
      <c r="S22" s="42">
        <v>252875.64</v>
      </c>
      <c r="T22" s="42">
        <v>193756.01</v>
      </c>
      <c r="U22" s="43">
        <f>193756.01</f>
        <v>193756.01</v>
      </c>
      <c r="V22" s="40">
        <f>193756.01</f>
        <v>193756.01</v>
      </c>
      <c r="W22" s="28" t="s">
        <v>37</v>
      </c>
    </row>
    <row r="23" spans="1:24" ht="80.099999999999994" customHeight="1">
      <c r="A23" s="25" t="s">
        <v>94</v>
      </c>
      <c r="B23" s="19" t="s">
        <v>109</v>
      </c>
      <c r="C23" s="12" t="s">
        <v>110</v>
      </c>
      <c r="D23" s="26" t="s">
        <v>41</v>
      </c>
      <c r="E23" s="11">
        <v>987600</v>
      </c>
      <c r="F23" s="14">
        <v>62400</v>
      </c>
      <c r="G23" s="12" t="s">
        <v>31</v>
      </c>
      <c r="H23" s="13" t="s">
        <v>32</v>
      </c>
      <c r="I23" s="12" t="s">
        <v>74</v>
      </c>
      <c r="J23" s="8">
        <v>44529</v>
      </c>
      <c r="K23" s="59" t="s">
        <v>36</v>
      </c>
      <c r="L23" s="60">
        <v>495871.79</v>
      </c>
      <c r="M23" s="61" t="s">
        <v>35</v>
      </c>
      <c r="N23" s="15" t="s">
        <v>35</v>
      </c>
      <c r="O23" s="48" t="s">
        <v>35</v>
      </c>
      <c r="P23" s="62" t="s">
        <v>35</v>
      </c>
      <c r="Q23" s="12">
        <v>449051</v>
      </c>
      <c r="R23" s="52"/>
      <c r="S23" s="52"/>
      <c r="T23" s="52"/>
      <c r="U23" s="53"/>
      <c r="V23" s="18"/>
      <c r="W23" s="24" t="s">
        <v>37</v>
      </c>
    </row>
    <row r="24" spans="1:24" ht="80.099999999999994" customHeight="1">
      <c r="A24" s="25" t="s">
        <v>77</v>
      </c>
      <c r="B24" s="24" t="s">
        <v>78</v>
      </c>
      <c r="C24" s="12" t="s">
        <v>80</v>
      </c>
      <c r="D24" s="9" t="s">
        <v>56</v>
      </c>
      <c r="E24" s="10">
        <v>99995</v>
      </c>
      <c r="F24" s="16">
        <v>289350.03000000003</v>
      </c>
      <c r="G24" s="66" t="s">
        <v>38</v>
      </c>
      <c r="H24" s="13" t="s">
        <v>139</v>
      </c>
      <c r="I24" s="12" t="s">
        <v>79</v>
      </c>
      <c r="J24" s="8">
        <v>44529</v>
      </c>
      <c r="K24" s="26" t="s">
        <v>34</v>
      </c>
      <c r="L24" s="7">
        <v>389349.98</v>
      </c>
      <c r="M24" s="20">
        <v>44788</v>
      </c>
      <c r="N24" s="15" t="s">
        <v>128</v>
      </c>
      <c r="O24" s="68">
        <v>78602.28</v>
      </c>
      <c r="P24" s="58" t="s">
        <v>35</v>
      </c>
      <c r="Q24" s="12">
        <v>449051</v>
      </c>
      <c r="R24" s="52">
        <f>26924.77+71495.4+157665.94+169816.07</f>
        <v>425902.18</v>
      </c>
      <c r="S24" s="52">
        <v>169816.07</v>
      </c>
      <c r="T24" s="52">
        <f>151726.73+125930.05</f>
        <v>277656.78000000003</v>
      </c>
      <c r="U24" s="53">
        <f>26924.77+71495.4+151726.73+125930.05</f>
        <v>376076.95</v>
      </c>
      <c r="V24" s="18">
        <f>U24</f>
        <v>376076.95</v>
      </c>
      <c r="W24" s="24" t="s">
        <v>127</v>
      </c>
    </row>
    <row r="25" spans="1:24" ht="80.099999999999994" customHeight="1">
      <c r="A25" s="25" t="s">
        <v>85</v>
      </c>
      <c r="B25" s="24" t="s">
        <v>82</v>
      </c>
      <c r="C25" s="17" t="s">
        <v>35</v>
      </c>
      <c r="D25" s="9" t="s">
        <v>35</v>
      </c>
      <c r="E25" s="10" t="s">
        <v>35</v>
      </c>
      <c r="F25" s="16" t="s">
        <v>35</v>
      </c>
      <c r="G25" s="12" t="s">
        <v>38</v>
      </c>
      <c r="H25" s="13" t="s">
        <v>139</v>
      </c>
      <c r="I25" s="12" t="s">
        <v>83</v>
      </c>
      <c r="J25" s="8">
        <v>44574</v>
      </c>
      <c r="K25" s="26" t="s">
        <v>39</v>
      </c>
      <c r="L25" s="7">
        <v>1208439.74</v>
      </c>
      <c r="M25" s="20" t="s">
        <v>35</v>
      </c>
      <c r="N25" s="15" t="s">
        <v>39</v>
      </c>
      <c r="O25" s="68">
        <v>203578.52</v>
      </c>
      <c r="P25" s="18" t="s">
        <v>35</v>
      </c>
      <c r="Q25" s="12">
        <v>449051</v>
      </c>
      <c r="R25" s="11">
        <f>74757.58+235140.13+314392.25+138566.05+457117.62</f>
        <v>1219973.6299999999</v>
      </c>
      <c r="S25" s="52">
        <v>457117.62</v>
      </c>
      <c r="T25" s="52">
        <f>138566.05+457117.62</f>
        <v>595683.66999999993</v>
      </c>
      <c r="U25" s="14">
        <f>74757.58+235140.13+314392.25+138566.05+457117.62</f>
        <v>1219973.6299999999</v>
      </c>
      <c r="V25" s="19">
        <f>U25</f>
        <v>1219973.6299999999</v>
      </c>
      <c r="W25" s="24" t="s">
        <v>37</v>
      </c>
    </row>
    <row r="26" spans="1:24" ht="122.25" customHeight="1">
      <c r="A26" s="25" t="s">
        <v>90</v>
      </c>
      <c r="B26" s="24" t="s">
        <v>129</v>
      </c>
      <c r="C26" s="17" t="s">
        <v>35</v>
      </c>
      <c r="D26" s="9" t="s">
        <v>35</v>
      </c>
      <c r="E26" s="10" t="s">
        <v>35</v>
      </c>
      <c r="F26" s="16" t="s">
        <v>35</v>
      </c>
      <c r="G26" s="12" t="s">
        <v>91</v>
      </c>
      <c r="H26" s="13" t="s">
        <v>92</v>
      </c>
      <c r="I26" s="12" t="s">
        <v>93</v>
      </c>
      <c r="J26" s="8">
        <v>44585</v>
      </c>
      <c r="K26" s="26" t="s">
        <v>39</v>
      </c>
      <c r="L26" s="7">
        <v>8860994.0899999999</v>
      </c>
      <c r="M26" s="20"/>
      <c r="N26" s="15" t="s">
        <v>35</v>
      </c>
      <c r="O26" s="57" t="s">
        <v>35</v>
      </c>
      <c r="P26" s="18" t="s">
        <v>35</v>
      </c>
      <c r="Q26" s="12">
        <v>449051</v>
      </c>
      <c r="R26" s="11">
        <v>114765.51</v>
      </c>
      <c r="S26" s="52">
        <v>114765.51</v>
      </c>
      <c r="T26" s="52">
        <v>114765.51</v>
      </c>
      <c r="U26" s="53">
        <v>114765.51</v>
      </c>
      <c r="V26" s="19">
        <v>114765.51</v>
      </c>
      <c r="W26" s="24" t="s">
        <v>37</v>
      </c>
    </row>
    <row r="27" spans="1:24" ht="151.5" customHeight="1">
      <c r="A27" s="25" t="s">
        <v>90</v>
      </c>
      <c r="B27" s="24" t="s">
        <v>130</v>
      </c>
      <c r="C27" s="17" t="s">
        <v>35</v>
      </c>
      <c r="D27" s="9" t="s">
        <v>35</v>
      </c>
      <c r="E27" s="10" t="s">
        <v>35</v>
      </c>
      <c r="F27" s="16" t="s">
        <v>35</v>
      </c>
      <c r="G27" s="12" t="s">
        <v>91</v>
      </c>
      <c r="H27" s="13" t="s">
        <v>92</v>
      </c>
      <c r="I27" s="12" t="s">
        <v>93</v>
      </c>
      <c r="J27" s="8">
        <v>44585</v>
      </c>
      <c r="K27" s="26" t="s">
        <v>39</v>
      </c>
      <c r="L27" s="7">
        <v>4879825.83</v>
      </c>
      <c r="M27" s="20"/>
      <c r="N27" s="15" t="s">
        <v>35</v>
      </c>
      <c r="O27" s="57" t="s">
        <v>35</v>
      </c>
      <c r="P27" s="18" t="s">
        <v>35</v>
      </c>
      <c r="Q27" s="12">
        <v>449051</v>
      </c>
      <c r="R27" s="11"/>
      <c r="S27" s="52"/>
      <c r="T27" s="52"/>
      <c r="U27" s="53"/>
      <c r="V27" s="19"/>
      <c r="W27" s="24" t="s">
        <v>37</v>
      </c>
    </row>
    <row r="28" spans="1:24" ht="80.099999999999994" customHeight="1">
      <c r="A28" s="25" t="s">
        <v>114</v>
      </c>
      <c r="B28" s="19" t="s">
        <v>115</v>
      </c>
      <c r="C28" s="17" t="s">
        <v>35</v>
      </c>
      <c r="D28" s="9" t="s">
        <v>35</v>
      </c>
      <c r="E28" s="52" t="s">
        <v>35</v>
      </c>
      <c r="F28" s="53" t="s">
        <v>35</v>
      </c>
      <c r="G28" s="12" t="s">
        <v>116</v>
      </c>
      <c r="H28" s="13" t="s">
        <v>117</v>
      </c>
      <c r="I28" s="12" t="s">
        <v>118</v>
      </c>
      <c r="J28" s="8">
        <v>44670</v>
      </c>
      <c r="K28" s="59" t="s">
        <v>34</v>
      </c>
      <c r="L28" s="60">
        <v>235138.24</v>
      </c>
      <c r="M28" s="55" t="s">
        <v>35</v>
      </c>
      <c r="N28" s="15" t="s">
        <v>166</v>
      </c>
      <c r="O28" s="48">
        <v>33630.31</v>
      </c>
      <c r="P28" s="62" t="s">
        <v>35</v>
      </c>
      <c r="Q28" s="12">
        <v>449051</v>
      </c>
      <c r="R28" s="52">
        <v>32039.759999999998</v>
      </c>
      <c r="S28" s="52"/>
      <c r="T28" s="52">
        <v>32039.759999999998</v>
      </c>
      <c r="U28" s="53">
        <f>32039.76</f>
        <v>32039.759999999998</v>
      </c>
      <c r="V28" s="18">
        <f>32039.76</f>
        <v>32039.759999999998</v>
      </c>
      <c r="W28" s="24" t="s">
        <v>37</v>
      </c>
    </row>
    <row r="29" spans="1:24" ht="80.099999999999994" customHeight="1">
      <c r="A29" s="25" t="s">
        <v>111</v>
      </c>
      <c r="B29" s="24" t="s">
        <v>112</v>
      </c>
      <c r="C29" s="17" t="s">
        <v>35</v>
      </c>
      <c r="D29" s="9" t="s">
        <v>35</v>
      </c>
      <c r="E29" s="10" t="s">
        <v>35</v>
      </c>
      <c r="F29" s="16" t="s">
        <v>35</v>
      </c>
      <c r="G29" s="12" t="s">
        <v>38</v>
      </c>
      <c r="H29" s="13" t="s">
        <v>139</v>
      </c>
      <c r="I29" s="12" t="s">
        <v>113</v>
      </c>
      <c r="J29" s="8">
        <v>44678</v>
      </c>
      <c r="K29" s="26" t="s">
        <v>39</v>
      </c>
      <c r="L29" s="7">
        <v>1531592.2</v>
      </c>
      <c r="M29" s="20" t="s">
        <v>35</v>
      </c>
      <c r="N29" s="15" t="s">
        <v>39</v>
      </c>
      <c r="O29" s="48" t="s">
        <v>35</v>
      </c>
      <c r="P29" s="18" t="s">
        <v>35</v>
      </c>
      <c r="Q29" s="12">
        <v>449051</v>
      </c>
      <c r="R29" s="11">
        <f>50890.14+20441.2+121051.04+108328.06</f>
        <v>300710.44</v>
      </c>
      <c r="S29" s="11">
        <f>20441.29+121051.04+108328.06</f>
        <v>249820.38999999998</v>
      </c>
      <c r="T29" s="11">
        <f>20441.29+121051.04+108328.06</f>
        <v>249820.38999999998</v>
      </c>
      <c r="U29" s="14">
        <f>50890.14+20441.2+121051.04+108328.06</f>
        <v>300710.44</v>
      </c>
      <c r="V29" s="19">
        <f>50890.14+20441.2+121051.04+108328.06</f>
        <v>300710.44</v>
      </c>
      <c r="W29" s="24" t="s">
        <v>37</v>
      </c>
    </row>
    <row r="30" spans="1:24" ht="80.099999999999994" customHeight="1">
      <c r="A30" s="25" t="s">
        <v>119</v>
      </c>
      <c r="B30" s="19" t="s">
        <v>120</v>
      </c>
      <c r="C30" s="17" t="s">
        <v>35</v>
      </c>
      <c r="D30" s="9" t="s">
        <v>35</v>
      </c>
      <c r="E30" s="52" t="s">
        <v>35</v>
      </c>
      <c r="F30" s="53" t="s">
        <v>35</v>
      </c>
      <c r="G30" s="12" t="s">
        <v>121</v>
      </c>
      <c r="H30" s="13" t="s">
        <v>122</v>
      </c>
      <c r="I30" s="12" t="s">
        <v>123</v>
      </c>
      <c r="J30" s="8">
        <v>44678</v>
      </c>
      <c r="K30" s="59" t="s">
        <v>124</v>
      </c>
      <c r="L30" s="60">
        <v>546837.67000000004</v>
      </c>
      <c r="M30" s="55" t="s">
        <v>35</v>
      </c>
      <c r="N30" s="15" t="s">
        <v>35</v>
      </c>
      <c r="O30" s="48" t="s">
        <v>35</v>
      </c>
      <c r="P30" s="62" t="s">
        <v>35</v>
      </c>
      <c r="Q30" s="12">
        <v>449051</v>
      </c>
      <c r="R30" s="52"/>
      <c r="S30" s="52"/>
      <c r="T30" s="52"/>
      <c r="U30" s="53"/>
      <c r="V30" s="18"/>
      <c r="W30" s="24" t="s">
        <v>61</v>
      </c>
    </row>
    <row r="31" spans="1:24" ht="101.25" customHeight="1">
      <c r="A31" s="25" t="s">
        <v>134</v>
      </c>
      <c r="B31" s="24" t="s">
        <v>135</v>
      </c>
      <c r="C31" s="17" t="s">
        <v>136</v>
      </c>
      <c r="D31" s="26" t="s">
        <v>41</v>
      </c>
      <c r="E31" s="10">
        <v>886003.21</v>
      </c>
      <c r="F31" s="16">
        <v>269315.95</v>
      </c>
      <c r="G31" s="12" t="s">
        <v>31</v>
      </c>
      <c r="H31" s="13" t="s">
        <v>32</v>
      </c>
      <c r="I31" s="12" t="s">
        <v>131</v>
      </c>
      <c r="J31" s="8">
        <v>44828</v>
      </c>
      <c r="K31" s="26" t="s">
        <v>39</v>
      </c>
      <c r="L31" s="7">
        <v>1139033.6399999999</v>
      </c>
      <c r="M31" s="20" t="s">
        <v>35</v>
      </c>
      <c r="N31" s="15" t="s">
        <v>35</v>
      </c>
      <c r="O31" s="48" t="s">
        <v>35</v>
      </c>
      <c r="P31" s="18" t="s">
        <v>35</v>
      </c>
      <c r="Q31" s="12">
        <v>449051</v>
      </c>
      <c r="R31" s="11"/>
      <c r="S31" s="11"/>
      <c r="T31" s="11"/>
      <c r="U31" s="14"/>
      <c r="V31" s="19"/>
      <c r="W31" s="49" t="s">
        <v>37</v>
      </c>
    </row>
    <row r="32" spans="1:24" ht="139.5" customHeight="1">
      <c r="A32" s="25" t="s">
        <v>137</v>
      </c>
      <c r="B32" s="24" t="s">
        <v>138</v>
      </c>
      <c r="C32" s="17" t="s">
        <v>35</v>
      </c>
      <c r="D32" s="9" t="s">
        <v>35</v>
      </c>
      <c r="E32" s="10" t="s">
        <v>35</v>
      </c>
      <c r="F32" s="16" t="s">
        <v>35</v>
      </c>
      <c r="G32" s="12" t="s">
        <v>38</v>
      </c>
      <c r="H32" s="13" t="s">
        <v>139</v>
      </c>
      <c r="I32" s="12" t="s">
        <v>132</v>
      </c>
      <c r="J32" s="8">
        <v>44816</v>
      </c>
      <c r="K32" s="26" t="s">
        <v>124</v>
      </c>
      <c r="L32" s="7">
        <v>1046292.93</v>
      </c>
      <c r="M32" s="20" t="s">
        <v>35</v>
      </c>
      <c r="N32" s="15" t="s">
        <v>35</v>
      </c>
      <c r="O32" s="48" t="s">
        <v>35</v>
      </c>
      <c r="P32" s="18" t="s">
        <v>35</v>
      </c>
      <c r="Q32" s="12">
        <v>449051</v>
      </c>
      <c r="R32" s="11"/>
      <c r="S32" s="11"/>
      <c r="T32" s="11"/>
      <c r="U32" s="14"/>
      <c r="V32" s="19"/>
      <c r="W32" s="49" t="s">
        <v>37</v>
      </c>
    </row>
    <row r="33" spans="1:23" ht="80.099999999999994" customHeight="1">
      <c r="A33" s="25" t="s">
        <v>140</v>
      </c>
      <c r="B33" s="24" t="s">
        <v>141</v>
      </c>
      <c r="C33" s="17" t="s">
        <v>35</v>
      </c>
      <c r="D33" s="9" t="s">
        <v>35</v>
      </c>
      <c r="E33" s="10" t="s">
        <v>35</v>
      </c>
      <c r="F33" s="16" t="s">
        <v>35</v>
      </c>
      <c r="G33" s="12" t="s">
        <v>142</v>
      </c>
      <c r="H33" s="13" t="s">
        <v>143</v>
      </c>
      <c r="I33" s="12" t="s">
        <v>133</v>
      </c>
      <c r="J33" s="8">
        <v>44832</v>
      </c>
      <c r="K33" s="26" t="s">
        <v>81</v>
      </c>
      <c r="L33" s="7">
        <v>1958430.38</v>
      </c>
      <c r="M33" s="20" t="s">
        <v>35</v>
      </c>
      <c r="N33" s="15" t="s">
        <v>35</v>
      </c>
      <c r="O33" s="48" t="s">
        <v>35</v>
      </c>
      <c r="P33" s="18" t="s">
        <v>35</v>
      </c>
      <c r="Q33" s="12">
        <v>449051</v>
      </c>
      <c r="R33" s="11"/>
      <c r="S33" s="11"/>
      <c r="T33" s="11"/>
      <c r="U33" s="14"/>
      <c r="V33" s="19"/>
      <c r="W33" s="49" t="s">
        <v>37</v>
      </c>
    </row>
    <row r="34" spans="1:23" ht="16.5" thickBot="1">
      <c r="A34" s="27"/>
      <c r="B34" s="28"/>
      <c r="C34" s="29"/>
      <c r="D34" s="30"/>
      <c r="E34" s="31"/>
      <c r="F34" s="32"/>
      <c r="G34" s="33"/>
      <c r="H34" s="34"/>
      <c r="I34" s="33"/>
      <c r="J34" s="35"/>
      <c r="K34" s="36"/>
      <c r="L34" s="37"/>
      <c r="M34" s="38"/>
      <c r="N34" s="39"/>
      <c r="O34" s="47"/>
      <c r="P34" s="40"/>
      <c r="Q34" s="33"/>
      <c r="R34" s="41"/>
      <c r="S34" s="42"/>
      <c r="T34" s="42"/>
      <c r="U34" s="43"/>
      <c r="V34" s="44"/>
      <c r="W34" s="28"/>
    </row>
    <row r="35" spans="1:23" ht="12.75" customHeight="1">
      <c r="A35" s="236" t="s">
        <v>72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 t="s">
        <v>76</v>
      </c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</row>
    <row r="36" spans="1:23">
      <c r="A36" s="236"/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</row>
    <row r="37" spans="1:23">
      <c r="A37" s="236"/>
      <c r="B37" s="236"/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</row>
    <row r="38" spans="1:23" ht="235.5" customHeight="1">
      <c r="A38" s="236"/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</row>
  </sheetData>
  <mergeCells count="17">
    <mergeCell ref="W6:W7"/>
    <mergeCell ref="A35:J38"/>
    <mergeCell ref="K35:W38"/>
    <mergeCell ref="A1:W1"/>
    <mergeCell ref="B2:C2"/>
    <mergeCell ref="B3:C3"/>
    <mergeCell ref="B4:C4"/>
    <mergeCell ref="B5:C5"/>
    <mergeCell ref="A6:A7"/>
    <mergeCell ref="B6:B7"/>
    <mergeCell ref="C6:F6"/>
    <mergeCell ref="G6:H6"/>
    <mergeCell ref="I6:M6"/>
    <mergeCell ref="N6:O6"/>
    <mergeCell ref="P6:P7"/>
    <mergeCell ref="Q6:U6"/>
    <mergeCell ref="V6:V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X40"/>
  <sheetViews>
    <sheetView topLeftCell="I1" zoomScale="70" zoomScaleNormal="70" zoomScaleSheetLayoutView="50" workbookViewId="0">
      <pane ySplit="7" topLeftCell="A8" activePane="bottomLeft" state="frozen"/>
      <selection pane="bottomLeft" activeCell="V25" sqref="V25"/>
    </sheetView>
  </sheetViews>
  <sheetFormatPr defaultColWidth="9.140625" defaultRowHeight="15.75"/>
  <cols>
    <col min="1" max="1" width="15" style="4" customWidth="1"/>
    <col min="2" max="2" width="39.5703125" style="4" customWidth="1"/>
    <col min="3" max="3" width="25.85546875" style="4" customWidth="1"/>
    <col min="4" max="4" width="20.42578125" style="4" customWidth="1"/>
    <col min="5" max="6" width="18.7109375" style="4" customWidth="1"/>
    <col min="7" max="7" width="26.7109375" style="4" customWidth="1"/>
    <col min="8" max="8" width="25.5703125" style="4" customWidth="1"/>
    <col min="9" max="9" width="15.7109375" style="4" customWidth="1"/>
    <col min="10" max="10" width="14.5703125" style="4" customWidth="1"/>
    <col min="11" max="11" width="15.7109375" style="4" customWidth="1"/>
    <col min="12" max="12" width="16.140625" style="4" customWidth="1"/>
    <col min="13" max="13" width="27" style="4" bestFit="1" customWidth="1"/>
    <col min="14" max="14" width="14.28515625" style="4" customWidth="1"/>
    <col min="15" max="15" width="17.28515625" style="45" bestFit="1" customWidth="1"/>
    <col min="16" max="16" width="15.7109375" style="4" customWidth="1"/>
    <col min="17" max="17" width="11.7109375" style="4" customWidth="1"/>
    <col min="18" max="21" width="18.85546875" style="4" customWidth="1"/>
    <col min="22" max="22" width="15.42578125" style="4" customWidth="1"/>
    <col min="23" max="23" width="14.5703125" style="4" bestFit="1" customWidth="1"/>
    <col min="24" max="24" width="13.85546875" style="4" bestFit="1" customWidth="1"/>
    <col min="25" max="25" width="11.7109375" style="4" bestFit="1" customWidth="1"/>
    <col min="26" max="26" width="9.42578125" style="4" customWidth="1"/>
    <col min="27" max="16384" width="9.140625" style="4"/>
  </cols>
  <sheetData>
    <row r="1" spans="1:23" ht="16.5" thickBot="1">
      <c r="A1" s="237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9"/>
    </row>
    <row r="2" spans="1:23">
      <c r="A2" s="1" t="s">
        <v>1</v>
      </c>
      <c r="B2" s="240" t="s">
        <v>2</v>
      </c>
      <c r="C2" s="240"/>
      <c r="W2" s="2"/>
    </row>
    <row r="3" spans="1:23">
      <c r="A3" s="1"/>
      <c r="B3" s="240" t="s">
        <v>75</v>
      </c>
      <c r="C3" s="240"/>
      <c r="W3" s="2"/>
    </row>
    <row r="4" spans="1:23">
      <c r="A4" s="1" t="s">
        <v>3</v>
      </c>
      <c r="B4" s="240">
        <v>2022</v>
      </c>
      <c r="C4" s="240"/>
      <c r="T4" s="5"/>
      <c r="W4" s="2"/>
    </row>
    <row r="5" spans="1:23" ht="16.5" thickBot="1">
      <c r="A5" s="1" t="s">
        <v>4</v>
      </c>
      <c r="B5" s="240" t="s">
        <v>144</v>
      </c>
      <c r="C5" s="240"/>
      <c r="W5" s="2"/>
    </row>
    <row r="6" spans="1:23" s="3" customFormat="1" ht="16.5" thickBot="1">
      <c r="A6" s="241" t="s">
        <v>5</v>
      </c>
      <c r="B6" s="241" t="s">
        <v>6</v>
      </c>
      <c r="C6" s="258" t="s">
        <v>7</v>
      </c>
      <c r="D6" s="244"/>
      <c r="E6" s="245"/>
      <c r="F6" s="245"/>
      <c r="G6" s="243" t="s">
        <v>8</v>
      </c>
      <c r="H6" s="246"/>
      <c r="I6" s="247" t="s">
        <v>9</v>
      </c>
      <c r="J6" s="248"/>
      <c r="K6" s="248"/>
      <c r="L6" s="248"/>
      <c r="M6" s="249"/>
      <c r="N6" s="243" t="s">
        <v>10</v>
      </c>
      <c r="O6" s="246"/>
      <c r="P6" s="250" t="s">
        <v>11</v>
      </c>
      <c r="Q6" s="243" t="s">
        <v>12</v>
      </c>
      <c r="R6" s="244"/>
      <c r="S6" s="244"/>
      <c r="T6" s="244"/>
      <c r="U6" s="246"/>
      <c r="V6" s="250" t="s">
        <v>13</v>
      </c>
      <c r="W6" s="250" t="s">
        <v>14</v>
      </c>
    </row>
    <row r="7" spans="1:23" s="3" customFormat="1" ht="48" thickBot="1">
      <c r="A7" s="242"/>
      <c r="B7" s="242"/>
      <c r="C7" s="85" t="s">
        <v>15</v>
      </c>
      <c r="D7" s="22" t="s">
        <v>16</v>
      </c>
      <c r="E7" s="23" t="s">
        <v>17</v>
      </c>
      <c r="F7" s="69" t="s">
        <v>84</v>
      </c>
      <c r="G7" s="21" t="s">
        <v>18</v>
      </c>
      <c r="H7" s="23" t="s">
        <v>19</v>
      </c>
      <c r="I7" s="21" t="s">
        <v>15</v>
      </c>
      <c r="J7" s="22" t="s">
        <v>20</v>
      </c>
      <c r="K7" s="22" t="s">
        <v>21</v>
      </c>
      <c r="L7" s="22" t="s">
        <v>22</v>
      </c>
      <c r="M7" s="23" t="s">
        <v>23</v>
      </c>
      <c r="N7" s="21" t="s">
        <v>24</v>
      </c>
      <c r="O7" s="46" t="s">
        <v>25</v>
      </c>
      <c r="P7" s="251"/>
      <c r="Q7" s="21" t="s">
        <v>26</v>
      </c>
      <c r="R7" s="22" t="s">
        <v>62</v>
      </c>
      <c r="S7" s="22" t="s">
        <v>63</v>
      </c>
      <c r="T7" s="22" t="s">
        <v>27</v>
      </c>
      <c r="U7" s="23" t="s">
        <v>28</v>
      </c>
      <c r="V7" s="251"/>
      <c r="W7" s="251"/>
    </row>
    <row r="8" spans="1:23" ht="96.75" customHeight="1">
      <c r="A8" s="89" t="s">
        <v>47</v>
      </c>
      <c r="B8" s="89" t="s">
        <v>48</v>
      </c>
      <c r="C8" s="90" t="s">
        <v>49</v>
      </c>
      <c r="D8" s="91" t="s">
        <v>41</v>
      </c>
      <c r="E8" s="92">
        <v>1482100</v>
      </c>
      <c r="F8" s="93">
        <v>1178829.28</v>
      </c>
      <c r="G8" s="94" t="s">
        <v>43</v>
      </c>
      <c r="H8" s="95" t="s">
        <v>44</v>
      </c>
      <c r="I8" s="94" t="s">
        <v>50</v>
      </c>
      <c r="J8" s="96">
        <v>42989</v>
      </c>
      <c r="K8" s="97" t="s">
        <v>46</v>
      </c>
      <c r="L8" s="98">
        <v>1907423.33</v>
      </c>
      <c r="M8" s="99" t="s">
        <v>35</v>
      </c>
      <c r="N8" s="100" t="s">
        <v>88</v>
      </c>
      <c r="O8" s="101" t="s">
        <v>35</v>
      </c>
      <c r="P8" s="102">
        <f>117101.92+37283.02</f>
        <v>154384.94</v>
      </c>
      <c r="Q8" s="94">
        <v>449051</v>
      </c>
      <c r="R8" s="103"/>
      <c r="S8" s="104"/>
      <c r="T8" s="104"/>
      <c r="U8" s="105"/>
      <c r="V8" s="102">
        <v>1425311.35</v>
      </c>
      <c r="W8" s="102" t="s">
        <v>61</v>
      </c>
    </row>
    <row r="9" spans="1:23" ht="122.25" customHeight="1">
      <c r="A9" s="24" t="s">
        <v>51</v>
      </c>
      <c r="B9" s="24" t="s">
        <v>125</v>
      </c>
      <c r="C9" s="86" t="s">
        <v>52</v>
      </c>
      <c r="D9" s="72" t="s">
        <v>41</v>
      </c>
      <c r="E9" s="73">
        <v>42832653.170000002</v>
      </c>
      <c r="F9" s="75" t="s">
        <v>35</v>
      </c>
      <c r="G9" s="12" t="s">
        <v>53</v>
      </c>
      <c r="H9" s="13" t="s">
        <v>54</v>
      </c>
      <c r="I9" s="12" t="s">
        <v>55</v>
      </c>
      <c r="J9" s="8">
        <v>43577</v>
      </c>
      <c r="K9" s="26" t="s">
        <v>36</v>
      </c>
      <c r="L9" s="7">
        <v>7375901.6299999999</v>
      </c>
      <c r="M9" s="20" t="s">
        <v>35</v>
      </c>
      <c r="N9" s="50" t="s">
        <v>89</v>
      </c>
      <c r="O9" s="51" t="s">
        <v>35</v>
      </c>
      <c r="P9" s="18" t="s">
        <v>35</v>
      </c>
      <c r="Q9" s="12">
        <v>449051</v>
      </c>
      <c r="R9" s="11"/>
      <c r="S9" s="52"/>
      <c r="T9" s="52"/>
      <c r="U9" s="53"/>
      <c r="V9" s="19">
        <v>2014920.35</v>
      </c>
      <c r="W9" s="19" t="s">
        <v>61</v>
      </c>
    </row>
    <row r="10" spans="1:23" ht="80.099999999999994" customHeight="1">
      <c r="A10" s="24" t="s">
        <v>29</v>
      </c>
      <c r="B10" s="24" t="s">
        <v>30</v>
      </c>
      <c r="C10" s="86"/>
      <c r="D10" s="72"/>
      <c r="E10" s="73"/>
      <c r="F10" s="76"/>
      <c r="G10" s="12" t="s">
        <v>31</v>
      </c>
      <c r="H10" s="13" t="s">
        <v>32</v>
      </c>
      <c r="I10" s="12" t="s">
        <v>33</v>
      </c>
      <c r="J10" s="8">
        <v>44000</v>
      </c>
      <c r="K10" s="26" t="s">
        <v>34</v>
      </c>
      <c r="L10" s="7">
        <v>2858178.25</v>
      </c>
      <c r="M10" s="55" t="s">
        <v>35</v>
      </c>
      <c r="N10" s="15" t="s">
        <v>145</v>
      </c>
      <c r="O10" s="51" t="s">
        <v>35</v>
      </c>
      <c r="P10" s="24" t="s">
        <v>35</v>
      </c>
      <c r="Q10" s="12">
        <v>449051</v>
      </c>
      <c r="R10" s="52">
        <f>1027587.27+489327.5</f>
        <v>1516914.77</v>
      </c>
      <c r="S10" s="52">
        <f>1027587.27+489327.5</f>
        <v>1516914.77</v>
      </c>
      <c r="T10" s="52">
        <f>491867.45+126819.86+1027587.27</f>
        <v>1646274.58</v>
      </c>
      <c r="U10" s="53">
        <f>618687.31+1027587.27</f>
        <v>1646274.58</v>
      </c>
      <c r="V10" s="18">
        <f>491867.45+126819.86+1027587.27</f>
        <v>1646274.58</v>
      </c>
      <c r="W10" s="24" t="s">
        <v>37</v>
      </c>
    </row>
    <row r="11" spans="1:23" ht="80.099999999999994" customHeight="1">
      <c r="A11" s="24" t="s">
        <v>42</v>
      </c>
      <c r="B11" s="24" t="s">
        <v>86</v>
      </c>
      <c r="C11" s="87" t="s">
        <v>35</v>
      </c>
      <c r="D11" s="77" t="s">
        <v>35</v>
      </c>
      <c r="E11" s="78" t="s">
        <v>35</v>
      </c>
      <c r="F11" s="75" t="s">
        <v>35</v>
      </c>
      <c r="G11" s="12" t="s">
        <v>43</v>
      </c>
      <c r="H11" s="13" t="s">
        <v>44</v>
      </c>
      <c r="I11" s="12" t="s">
        <v>45</v>
      </c>
      <c r="J11" s="8">
        <v>44054</v>
      </c>
      <c r="K11" s="26" t="s">
        <v>39</v>
      </c>
      <c r="L11" s="52">
        <v>1804387.68</v>
      </c>
      <c r="M11" s="20" t="s">
        <v>35</v>
      </c>
      <c r="N11" s="15" t="s">
        <v>81</v>
      </c>
      <c r="O11" s="51" t="s">
        <v>35</v>
      </c>
      <c r="P11" s="56" t="s">
        <v>35</v>
      </c>
      <c r="Q11" s="12">
        <v>449051</v>
      </c>
      <c r="R11" s="11"/>
      <c r="S11" s="52"/>
      <c r="T11" s="52"/>
      <c r="U11" s="53"/>
      <c r="V11" s="19">
        <v>403062.63</v>
      </c>
      <c r="W11" s="24" t="s">
        <v>61</v>
      </c>
    </row>
    <row r="12" spans="1:23" ht="80.099999999999994" customHeight="1">
      <c r="A12" s="24" t="s">
        <v>42</v>
      </c>
      <c r="B12" s="24" t="s">
        <v>87</v>
      </c>
      <c r="C12" s="87" t="s">
        <v>35</v>
      </c>
      <c r="D12" s="77" t="s">
        <v>35</v>
      </c>
      <c r="E12" s="78" t="s">
        <v>35</v>
      </c>
      <c r="F12" s="75" t="s">
        <v>35</v>
      </c>
      <c r="G12" s="12" t="s">
        <v>43</v>
      </c>
      <c r="H12" s="13" t="s">
        <v>44</v>
      </c>
      <c r="I12" s="12" t="s">
        <v>45</v>
      </c>
      <c r="J12" s="8">
        <v>44054</v>
      </c>
      <c r="K12" s="26" t="s">
        <v>39</v>
      </c>
      <c r="L12" s="52">
        <v>1165391.21</v>
      </c>
      <c r="M12" s="20" t="s">
        <v>35</v>
      </c>
      <c r="N12" s="15" t="s">
        <v>81</v>
      </c>
      <c r="O12" s="51" t="s">
        <v>35</v>
      </c>
      <c r="P12" s="56" t="s">
        <v>35</v>
      </c>
      <c r="Q12" s="12">
        <v>449051</v>
      </c>
      <c r="R12" s="11"/>
      <c r="S12" s="52"/>
      <c r="T12" s="52"/>
      <c r="U12" s="53"/>
      <c r="V12" s="19">
        <v>395333.96</v>
      </c>
      <c r="W12" s="24" t="s">
        <v>61</v>
      </c>
    </row>
    <row r="13" spans="1:23" ht="80.099999999999994" customHeight="1">
      <c r="A13" s="24" t="s">
        <v>57</v>
      </c>
      <c r="B13" s="24" t="s">
        <v>58</v>
      </c>
      <c r="C13" s="87" t="s">
        <v>35</v>
      </c>
      <c r="D13" s="77" t="s">
        <v>35</v>
      </c>
      <c r="E13" s="78" t="s">
        <v>35</v>
      </c>
      <c r="F13" s="75" t="s">
        <v>35</v>
      </c>
      <c r="G13" s="12" t="s">
        <v>59</v>
      </c>
      <c r="H13" s="13" t="s">
        <v>73</v>
      </c>
      <c r="I13" s="12" t="s">
        <v>60</v>
      </c>
      <c r="J13" s="8">
        <v>44117</v>
      </c>
      <c r="K13" s="26" t="s">
        <v>40</v>
      </c>
      <c r="L13" s="7">
        <v>1840403.13</v>
      </c>
      <c r="M13" s="20" t="s">
        <v>35</v>
      </c>
      <c r="N13" s="15" t="s">
        <v>40</v>
      </c>
      <c r="O13" s="57" t="s">
        <v>35</v>
      </c>
      <c r="P13" s="56">
        <v>12658.19</v>
      </c>
      <c r="Q13" s="12">
        <v>449051</v>
      </c>
      <c r="R13" s="11"/>
      <c r="S13" s="11"/>
      <c r="T13" s="52"/>
      <c r="U13" s="53"/>
      <c r="V13" s="19">
        <v>1076319.78</v>
      </c>
      <c r="W13" s="19" t="s">
        <v>61</v>
      </c>
    </row>
    <row r="14" spans="1:23" ht="87.75" customHeight="1">
      <c r="A14" s="24" t="s">
        <v>65</v>
      </c>
      <c r="B14" s="24" t="s">
        <v>66</v>
      </c>
      <c r="C14" s="87" t="s">
        <v>35</v>
      </c>
      <c r="D14" s="77" t="s">
        <v>35</v>
      </c>
      <c r="E14" s="78" t="s">
        <v>35</v>
      </c>
      <c r="F14" s="75" t="s">
        <v>35</v>
      </c>
      <c r="G14" s="12" t="s">
        <v>38</v>
      </c>
      <c r="H14" s="13" t="s">
        <v>139</v>
      </c>
      <c r="I14" s="12" t="s">
        <v>64</v>
      </c>
      <c r="J14" s="8">
        <v>44117</v>
      </c>
      <c r="K14" s="26" t="s">
        <v>34</v>
      </c>
      <c r="L14" s="7">
        <v>1701200</v>
      </c>
      <c r="M14" s="20">
        <v>44651</v>
      </c>
      <c r="N14" s="15" t="s">
        <v>126</v>
      </c>
      <c r="O14" s="57">
        <v>320948.49</v>
      </c>
      <c r="P14" s="58">
        <v>127828.05</v>
      </c>
      <c r="Q14" s="12">
        <v>449051</v>
      </c>
      <c r="R14" s="52">
        <f>433779.48+116665.54+42137.04+112841.11</f>
        <v>705423.17</v>
      </c>
      <c r="S14" s="52"/>
      <c r="T14" s="52"/>
      <c r="U14" s="53">
        <f>433779.48+116665.54+42137.04+112481.11</f>
        <v>705063.17</v>
      </c>
      <c r="V14" s="18">
        <f>1540950.11</f>
        <v>1540950.11</v>
      </c>
      <c r="W14" s="24" t="s">
        <v>127</v>
      </c>
    </row>
    <row r="15" spans="1:23" ht="80.099999999999994" customHeight="1">
      <c r="A15" s="24" t="s">
        <v>68</v>
      </c>
      <c r="B15" s="24" t="s">
        <v>69</v>
      </c>
      <c r="C15" s="86" t="s">
        <v>70</v>
      </c>
      <c r="D15" s="72" t="s">
        <v>71</v>
      </c>
      <c r="E15" s="73">
        <v>1326581.1200000001</v>
      </c>
      <c r="F15" s="76">
        <v>98953.17</v>
      </c>
      <c r="G15" s="12" t="s">
        <v>31</v>
      </c>
      <c r="H15" s="13" t="s">
        <v>32</v>
      </c>
      <c r="I15" s="12" t="s">
        <v>67</v>
      </c>
      <c r="J15" s="8">
        <v>44294</v>
      </c>
      <c r="K15" s="26" t="s">
        <v>34</v>
      </c>
      <c r="L15" s="7">
        <v>1416337.98</v>
      </c>
      <c r="M15" s="55" t="s">
        <v>35</v>
      </c>
      <c r="N15" s="15" t="s">
        <v>126</v>
      </c>
      <c r="O15" s="48" t="s">
        <v>35</v>
      </c>
      <c r="P15" s="58">
        <v>71499.600000000006</v>
      </c>
      <c r="Q15" s="12">
        <v>449051</v>
      </c>
      <c r="R15" s="52">
        <v>90512.29</v>
      </c>
      <c r="S15" s="52">
        <v>90512.29</v>
      </c>
      <c r="T15" s="52"/>
      <c r="U15" s="53"/>
      <c r="V15" s="18">
        <f>1112428</f>
        <v>1112428</v>
      </c>
      <c r="W15" s="24" t="s">
        <v>37</v>
      </c>
    </row>
    <row r="16" spans="1:23" ht="80.099999999999994" customHeight="1">
      <c r="A16" s="24" t="s">
        <v>94</v>
      </c>
      <c r="B16" s="19" t="s">
        <v>95</v>
      </c>
      <c r="C16" s="86" t="s">
        <v>96</v>
      </c>
      <c r="D16" s="72" t="s">
        <v>71</v>
      </c>
      <c r="E16" s="79">
        <v>908878.19</v>
      </c>
      <c r="F16" s="74">
        <v>191353.38</v>
      </c>
      <c r="G16" s="12" t="s">
        <v>31</v>
      </c>
      <c r="H16" s="13" t="s">
        <v>32</v>
      </c>
      <c r="I16" s="12" t="s">
        <v>74</v>
      </c>
      <c r="J16" s="8">
        <v>44571</v>
      </c>
      <c r="K16" s="59" t="s">
        <v>36</v>
      </c>
      <c r="L16" s="60">
        <v>891176.56</v>
      </c>
      <c r="M16" s="61" t="s">
        <v>35</v>
      </c>
      <c r="N16" s="15" t="s">
        <v>36</v>
      </c>
      <c r="O16" s="48" t="s">
        <v>35</v>
      </c>
      <c r="P16" s="58">
        <v>90546.39</v>
      </c>
      <c r="Q16" s="12">
        <v>449051</v>
      </c>
      <c r="R16" s="52">
        <f>535443.86</f>
        <v>535443.86</v>
      </c>
      <c r="S16" s="52"/>
      <c r="T16" s="52"/>
      <c r="U16" s="53">
        <f>199100.14</f>
        <v>199100.14</v>
      </c>
      <c r="V16" s="18">
        <f>199100.14</f>
        <v>199100.14</v>
      </c>
      <c r="W16" s="24" t="s">
        <v>37</v>
      </c>
    </row>
    <row r="17" spans="1:24" ht="80.099999999999994" customHeight="1">
      <c r="A17" s="24" t="s">
        <v>94</v>
      </c>
      <c r="B17" s="19" t="s">
        <v>97</v>
      </c>
      <c r="C17" s="86" t="s">
        <v>98</v>
      </c>
      <c r="D17" s="72" t="s">
        <v>41</v>
      </c>
      <c r="E17" s="79">
        <v>245850</v>
      </c>
      <c r="F17" s="74">
        <v>50812.13</v>
      </c>
      <c r="G17" s="12" t="s">
        <v>31</v>
      </c>
      <c r="H17" s="13" t="s">
        <v>32</v>
      </c>
      <c r="I17" s="12" t="s">
        <v>74</v>
      </c>
      <c r="J17" s="8">
        <v>44529</v>
      </c>
      <c r="K17" s="59" t="s">
        <v>36</v>
      </c>
      <c r="L17" s="60">
        <v>166112.68</v>
      </c>
      <c r="M17" s="61" t="s">
        <v>35</v>
      </c>
      <c r="N17" s="15" t="s">
        <v>36</v>
      </c>
      <c r="O17" s="48" t="s">
        <v>35</v>
      </c>
      <c r="P17" s="62" t="s">
        <v>35</v>
      </c>
      <c r="Q17" s="12">
        <v>449051</v>
      </c>
      <c r="R17" s="52"/>
      <c r="S17" s="52"/>
      <c r="T17" s="52"/>
      <c r="U17" s="53"/>
      <c r="V17" s="18"/>
      <c r="W17" s="24" t="s">
        <v>37</v>
      </c>
    </row>
    <row r="18" spans="1:24" ht="80.099999999999994" customHeight="1">
      <c r="A18" s="24" t="s">
        <v>94</v>
      </c>
      <c r="B18" s="19" t="s">
        <v>99</v>
      </c>
      <c r="C18" s="86" t="s">
        <v>100</v>
      </c>
      <c r="D18" s="72" t="s">
        <v>41</v>
      </c>
      <c r="E18" s="79">
        <v>592000</v>
      </c>
      <c r="F18" s="74">
        <v>56368.45</v>
      </c>
      <c r="G18" s="12" t="s">
        <v>31</v>
      </c>
      <c r="H18" s="13" t="s">
        <v>32</v>
      </c>
      <c r="I18" s="12" t="s">
        <v>74</v>
      </c>
      <c r="J18" s="8">
        <v>44529</v>
      </c>
      <c r="K18" s="59" t="s">
        <v>36</v>
      </c>
      <c r="L18" s="60">
        <v>256825.58</v>
      </c>
      <c r="M18" s="61" t="s">
        <v>35</v>
      </c>
      <c r="N18" s="15" t="s">
        <v>36</v>
      </c>
      <c r="O18" s="48" t="s">
        <v>35</v>
      </c>
      <c r="P18" s="62" t="s">
        <v>35</v>
      </c>
      <c r="Q18" s="12">
        <v>449051</v>
      </c>
      <c r="R18" s="52"/>
      <c r="S18" s="52"/>
      <c r="T18" s="52"/>
      <c r="U18" s="53"/>
      <c r="V18" s="18"/>
      <c r="W18" s="24" t="s">
        <v>37</v>
      </c>
    </row>
    <row r="19" spans="1:24" ht="80.099999999999994" customHeight="1">
      <c r="A19" s="24" t="s">
        <v>94</v>
      </c>
      <c r="B19" s="19" t="s">
        <v>101</v>
      </c>
      <c r="C19" s="86" t="s">
        <v>102</v>
      </c>
      <c r="D19" s="72" t="s">
        <v>41</v>
      </c>
      <c r="E19" s="79">
        <v>394200</v>
      </c>
      <c r="F19" s="74">
        <v>57734.42</v>
      </c>
      <c r="G19" s="12" t="s">
        <v>31</v>
      </c>
      <c r="H19" s="13" t="s">
        <v>32</v>
      </c>
      <c r="I19" s="12" t="s">
        <v>74</v>
      </c>
      <c r="J19" s="8">
        <v>44529</v>
      </c>
      <c r="K19" s="59" t="s">
        <v>36</v>
      </c>
      <c r="L19" s="60">
        <v>157838.79999999999</v>
      </c>
      <c r="M19" s="61" t="s">
        <v>35</v>
      </c>
      <c r="N19" s="15" t="s">
        <v>36</v>
      </c>
      <c r="O19" s="48" t="s">
        <v>35</v>
      </c>
      <c r="P19" s="62" t="s">
        <v>35</v>
      </c>
      <c r="Q19" s="12">
        <v>449051</v>
      </c>
      <c r="R19" s="52">
        <v>56448.5</v>
      </c>
      <c r="S19" s="52"/>
      <c r="T19" s="52"/>
      <c r="U19" s="53"/>
      <c r="V19" s="18"/>
      <c r="W19" s="24" t="s">
        <v>37</v>
      </c>
      <c r="X19" s="6"/>
    </row>
    <row r="20" spans="1:24" ht="80.099999999999994" customHeight="1">
      <c r="A20" s="24" t="s">
        <v>94</v>
      </c>
      <c r="B20" s="19" t="s">
        <v>103</v>
      </c>
      <c r="C20" s="86" t="s">
        <v>104</v>
      </c>
      <c r="D20" s="72" t="s">
        <v>41</v>
      </c>
      <c r="E20" s="79">
        <v>394200</v>
      </c>
      <c r="F20" s="74">
        <v>58395.62</v>
      </c>
      <c r="G20" s="12" t="s">
        <v>31</v>
      </c>
      <c r="H20" s="13" t="s">
        <v>32</v>
      </c>
      <c r="I20" s="12" t="s">
        <v>74</v>
      </c>
      <c r="J20" s="8">
        <v>44529</v>
      </c>
      <c r="K20" s="59" t="s">
        <v>36</v>
      </c>
      <c r="L20" s="60">
        <v>245374.4</v>
      </c>
      <c r="M20" s="61" t="s">
        <v>35</v>
      </c>
      <c r="N20" s="15" t="s">
        <v>36</v>
      </c>
      <c r="O20" s="48" t="s">
        <v>35</v>
      </c>
      <c r="P20" s="58">
        <v>23490.38</v>
      </c>
      <c r="Q20" s="12">
        <v>449051</v>
      </c>
      <c r="R20" s="52">
        <f>138423.02</f>
        <v>138423.01999999999</v>
      </c>
      <c r="S20" s="52"/>
      <c r="T20" s="52"/>
      <c r="U20" s="53">
        <f>138423.02</f>
        <v>138423.01999999999</v>
      </c>
      <c r="V20" s="18">
        <f>138423.02</f>
        <v>138423.01999999999</v>
      </c>
      <c r="W20" s="24" t="s">
        <v>37</v>
      </c>
    </row>
    <row r="21" spans="1:24" ht="80.099999999999994" customHeight="1">
      <c r="A21" s="24" t="s">
        <v>94</v>
      </c>
      <c r="B21" s="19" t="s">
        <v>105</v>
      </c>
      <c r="C21" s="86" t="s">
        <v>106</v>
      </c>
      <c r="D21" s="72" t="s">
        <v>41</v>
      </c>
      <c r="E21" s="79">
        <v>362203.87</v>
      </c>
      <c r="F21" s="74">
        <v>120643.68</v>
      </c>
      <c r="G21" s="12" t="s">
        <v>31</v>
      </c>
      <c r="H21" s="13" t="s">
        <v>32</v>
      </c>
      <c r="I21" s="12" t="s">
        <v>74</v>
      </c>
      <c r="J21" s="8">
        <v>44529</v>
      </c>
      <c r="K21" s="59" t="s">
        <v>36</v>
      </c>
      <c r="L21" s="60">
        <v>441292.88</v>
      </c>
      <c r="M21" s="61" t="s">
        <v>35</v>
      </c>
      <c r="N21" s="15" t="s">
        <v>36</v>
      </c>
      <c r="O21" s="48" t="s">
        <v>35</v>
      </c>
      <c r="P21" s="58">
        <v>29645.52</v>
      </c>
      <c r="Q21" s="12">
        <v>449051</v>
      </c>
      <c r="R21" s="52">
        <f>174693.71+165533.99</f>
        <v>340227.69999999995</v>
      </c>
      <c r="S21" s="52"/>
      <c r="T21" s="52">
        <f>165533.99</f>
        <v>165533.99</v>
      </c>
      <c r="U21" s="53">
        <f>174693.71+165533.99</f>
        <v>340227.69999999995</v>
      </c>
      <c r="V21" s="18">
        <f>174693.71+165533.99</f>
        <v>340227.69999999995</v>
      </c>
      <c r="W21" s="24" t="s">
        <v>37</v>
      </c>
    </row>
    <row r="22" spans="1:24" ht="80.099999999999994" customHeight="1">
      <c r="A22" s="24" t="s">
        <v>94</v>
      </c>
      <c r="B22" s="19" t="s">
        <v>107</v>
      </c>
      <c r="C22" s="86" t="s">
        <v>108</v>
      </c>
      <c r="D22" s="72" t="s">
        <v>41</v>
      </c>
      <c r="E22" s="79">
        <v>444422.41</v>
      </c>
      <c r="F22" s="74">
        <v>140771.76999999999</v>
      </c>
      <c r="G22" s="12" t="s">
        <v>31</v>
      </c>
      <c r="H22" s="13" t="s">
        <v>32</v>
      </c>
      <c r="I22" s="12" t="s">
        <v>74</v>
      </c>
      <c r="J22" s="8">
        <v>44529</v>
      </c>
      <c r="K22" s="59" t="s">
        <v>36</v>
      </c>
      <c r="L22" s="60">
        <v>538862.09</v>
      </c>
      <c r="M22" s="61" t="s">
        <v>35</v>
      </c>
      <c r="N22" s="15" t="s">
        <v>36</v>
      </c>
      <c r="O22" s="48" t="s">
        <v>35</v>
      </c>
      <c r="P22" s="58">
        <v>32880.379999999997</v>
      </c>
      <c r="Q22" s="12">
        <v>449051</v>
      </c>
      <c r="R22" s="52">
        <f>193756.01+252875.64</f>
        <v>446631.65</v>
      </c>
      <c r="S22" s="52"/>
      <c r="T22" s="52">
        <v>252875.64</v>
      </c>
      <c r="U22" s="53">
        <f>193756.01+252875.64</f>
        <v>446631.65</v>
      </c>
      <c r="V22" s="18">
        <f>193756.01+252875.64</f>
        <v>446631.65</v>
      </c>
      <c r="W22" s="24" t="s">
        <v>37</v>
      </c>
    </row>
    <row r="23" spans="1:24" ht="80.099999999999994" customHeight="1">
      <c r="A23" s="24" t="s">
        <v>94</v>
      </c>
      <c r="B23" s="19" t="s">
        <v>109</v>
      </c>
      <c r="C23" s="86" t="s">
        <v>110</v>
      </c>
      <c r="D23" s="72" t="s">
        <v>41</v>
      </c>
      <c r="E23" s="79">
        <v>987600</v>
      </c>
      <c r="F23" s="74">
        <v>62400</v>
      </c>
      <c r="G23" s="12" t="s">
        <v>31</v>
      </c>
      <c r="H23" s="13" t="s">
        <v>32</v>
      </c>
      <c r="I23" s="12" t="s">
        <v>74</v>
      </c>
      <c r="J23" s="8">
        <v>44529</v>
      </c>
      <c r="K23" s="59" t="s">
        <v>36</v>
      </c>
      <c r="L23" s="60">
        <v>495871.79</v>
      </c>
      <c r="M23" s="61" t="s">
        <v>35</v>
      </c>
      <c r="N23" s="15" t="s">
        <v>36</v>
      </c>
      <c r="O23" s="48" t="s">
        <v>35</v>
      </c>
      <c r="P23" s="62" t="s">
        <v>35</v>
      </c>
      <c r="Q23" s="12">
        <v>449051</v>
      </c>
      <c r="R23" s="52"/>
      <c r="S23" s="52"/>
      <c r="T23" s="52"/>
      <c r="U23" s="53"/>
      <c r="V23" s="18"/>
      <c r="W23" s="24" t="s">
        <v>37</v>
      </c>
    </row>
    <row r="24" spans="1:24" ht="80.099999999999994" customHeight="1">
      <c r="A24" s="24" t="s">
        <v>77</v>
      </c>
      <c r="B24" s="24" t="s">
        <v>78</v>
      </c>
      <c r="C24" s="86" t="s">
        <v>80</v>
      </c>
      <c r="D24" s="77" t="s">
        <v>56</v>
      </c>
      <c r="E24" s="78">
        <v>99995</v>
      </c>
      <c r="F24" s="75">
        <v>289350.03000000003</v>
      </c>
      <c r="G24" s="66" t="s">
        <v>38</v>
      </c>
      <c r="H24" s="13" t="s">
        <v>139</v>
      </c>
      <c r="I24" s="12" t="s">
        <v>79</v>
      </c>
      <c r="J24" s="8">
        <v>44529</v>
      </c>
      <c r="K24" s="26" t="s">
        <v>34</v>
      </c>
      <c r="L24" s="67">
        <v>389349.98</v>
      </c>
      <c r="M24" s="20">
        <v>44788</v>
      </c>
      <c r="N24" s="15" t="s">
        <v>128</v>
      </c>
      <c r="O24" s="68">
        <v>78602.28</v>
      </c>
      <c r="P24" s="58" t="s">
        <v>35</v>
      </c>
      <c r="Q24" s="12">
        <v>449051</v>
      </c>
      <c r="R24" s="52">
        <f>26924.77+71495.4+157665.94+169816.07</f>
        <v>425902.18</v>
      </c>
      <c r="S24" s="52"/>
      <c r="T24" s="52">
        <f>49825.23</f>
        <v>49825.23</v>
      </c>
      <c r="U24" s="53">
        <f>26924.77+71495.4+151726.73+125930.05+49825.23</f>
        <v>425902.18</v>
      </c>
      <c r="V24" s="18">
        <f>425902.18</f>
        <v>425902.18</v>
      </c>
      <c r="W24" s="24" t="s">
        <v>127</v>
      </c>
    </row>
    <row r="25" spans="1:24" ht="80.099999999999994" customHeight="1">
      <c r="A25" s="24" t="s">
        <v>85</v>
      </c>
      <c r="B25" s="24" t="s">
        <v>82</v>
      </c>
      <c r="C25" s="87" t="s">
        <v>35</v>
      </c>
      <c r="D25" s="77" t="s">
        <v>35</v>
      </c>
      <c r="E25" s="78" t="s">
        <v>35</v>
      </c>
      <c r="F25" s="75" t="s">
        <v>35</v>
      </c>
      <c r="G25" s="12" t="s">
        <v>38</v>
      </c>
      <c r="H25" s="13" t="s">
        <v>139</v>
      </c>
      <c r="I25" s="12" t="s">
        <v>83</v>
      </c>
      <c r="J25" s="8">
        <v>44574</v>
      </c>
      <c r="K25" s="26" t="s">
        <v>39</v>
      </c>
      <c r="L25" s="7">
        <v>1208439.74</v>
      </c>
      <c r="M25" s="20" t="s">
        <v>35</v>
      </c>
      <c r="N25" s="15" t="s">
        <v>39</v>
      </c>
      <c r="O25" s="57">
        <f>203578.52+184424.05</f>
        <v>388002.56999999995</v>
      </c>
      <c r="P25" s="18" t="s">
        <v>35</v>
      </c>
      <c r="Q25" s="12">
        <v>449051</v>
      </c>
      <c r="R25" s="11">
        <f>74757.58+235140.13+314392.25+138566.05+457117.62+113974.32+184424.05</f>
        <v>1518372</v>
      </c>
      <c r="S25" s="52">
        <f>113974.32+184424.05</f>
        <v>298398.37</v>
      </c>
      <c r="T25" s="52">
        <f>113974.32+184424.05</f>
        <v>298398.37</v>
      </c>
      <c r="U25" s="14">
        <f>74757.58+235140.13+314392.25+138566.05+457117.62+113974.32+184424.05</f>
        <v>1518372</v>
      </c>
      <c r="V25" s="19">
        <f>U25</f>
        <v>1518372</v>
      </c>
      <c r="W25" s="24" t="s">
        <v>127</v>
      </c>
    </row>
    <row r="26" spans="1:24" ht="122.25" customHeight="1">
      <c r="A26" s="24" t="s">
        <v>90</v>
      </c>
      <c r="B26" s="24" t="s">
        <v>129</v>
      </c>
      <c r="C26" s="87" t="s">
        <v>35</v>
      </c>
      <c r="D26" s="77" t="s">
        <v>35</v>
      </c>
      <c r="E26" s="78" t="s">
        <v>35</v>
      </c>
      <c r="F26" s="75" t="s">
        <v>35</v>
      </c>
      <c r="G26" s="12" t="s">
        <v>91</v>
      </c>
      <c r="H26" s="13" t="s">
        <v>92</v>
      </c>
      <c r="I26" s="12" t="s">
        <v>93</v>
      </c>
      <c r="J26" s="8">
        <v>44585</v>
      </c>
      <c r="K26" s="26" t="s">
        <v>39</v>
      </c>
      <c r="L26" s="7">
        <v>8860994.0899999999</v>
      </c>
      <c r="M26" s="20">
        <v>44701</v>
      </c>
      <c r="N26" s="15" t="s">
        <v>35</v>
      </c>
      <c r="O26" s="57" t="s">
        <v>35</v>
      </c>
      <c r="P26" s="18" t="s">
        <v>35</v>
      </c>
      <c r="Q26" s="12">
        <v>449051</v>
      </c>
      <c r="R26" s="11">
        <v>114765.51</v>
      </c>
      <c r="S26" s="52"/>
      <c r="T26" s="52"/>
      <c r="U26" s="53">
        <v>114765.51</v>
      </c>
      <c r="V26" s="19">
        <v>114765.51</v>
      </c>
      <c r="W26" s="24" t="s">
        <v>61</v>
      </c>
    </row>
    <row r="27" spans="1:24" ht="151.5" customHeight="1">
      <c r="A27" s="24" t="s">
        <v>90</v>
      </c>
      <c r="B27" s="24" t="s">
        <v>130</v>
      </c>
      <c r="C27" s="87" t="s">
        <v>35</v>
      </c>
      <c r="D27" s="77" t="s">
        <v>35</v>
      </c>
      <c r="E27" s="78" t="s">
        <v>35</v>
      </c>
      <c r="F27" s="75" t="s">
        <v>35</v>
      </c>
      <c r="G27" s="12" t="s">
        <v>91</v>
      </c>
      <c r="H27" s="13" t="s">
        <v>92</v>
      </c>
      <c r="I27" s="12" t="s">
        <v>93</v>
      </c>
      <c r="J27" s="8">
        <v>44585</v>
      </c>
      <c r="K27" s="26" t="s">
        <v>39</v>
      </c>
      <c r="L27" s="7">
        <v>4879825.83</v>
      </c>
      <c r="M27" s="20">
        <v>44701</v>
      </c>
      <c r="N27" s="15" t="s">
        <v>35</v>
      </c>
      <c r="O27" s="57" t="s">
        <v>35</v>
      </c>
      <c r="P27" s="18" t="s">
        <v>35</v>
      </c>
      <c r="Q27" s="12">
        <v>449051</v>
      </c>
      <c r="R27" s="11"/>
      <c r="S27" s="52"/>
      <c r="T27" s="52"/>
      <c r="U27" s="53"/>
      <c r="V27" s="19"/>
      <c r="W27" s="24" t="s">
        <v>61</v>
      </c>
    </row>
    <row r="28" spans="1:24" ht="80.099999999999994" customHeight="1">
      <c r="A28" s="24" t="s">
        <v>114</v>
      </c>
      <c r="B28" s="19" t="s">
        <v>115</v>
      </c>
      <c r="C28" s="87" t="s">
        <v>35</v>
      </c>
      <c r="D28" s="77" t="s">
        <v>35</v>
      </c>
      <c r="E28" s="80" t="s">
        <v>35</v>
      </c>
      <c r="F28" s="81" t="s">
        <v>35</v>
      </c>
      <c r="G28" s="12" t="s">
        <v>116</v>
      </c>
      <c r="H28" s="13" t="s">
        <v>117</v>
      </c>
      <c r="I28" s="12" t="s">
        <v>118</v>
      </c>
      <c r="J28" s="8">
        <v>44670</v>
      </c>
      <c r="K28" s="59" t="s">
        <v>34</v>
      </c>
      <c r="L28" s="60">
        <v>235138.24</v>
      </c>
      <c r="M28" s="55" t="s">
        <v>35</v>
      </c>
      <c r="N28" s="15" t="s">
        <v>34</v>
      </c>
      <c r="O28" s="48">
        <v>33630.31</v>
      </c>
      <c r="P28" s="62" t="s">
        <v>35</v>
      </c>
      <c r="Q28" s="12">
        <v>449051</v>
      </c>
      <c r="R28" s="52">
        <f>32039.76+22679.65</f>
        <v>54719.41</v>
      </c>
      <c r="S28" s="52">
        <f>22679.65</f>
        <v>22679.65</v>
      </c>
      <c r="T28" s="52">
        <f>22679.65</f>
        <v>22679.65</v>
      </c>
      <c r="U28" s="53">
        <f>32039.76+22679.65</f>
        <v>54719.41</v>
      </c>
      <c r="V28" s="18">
        <f>32039.76+22679.65</f>
        <v>54719.41</v>
      </c>
      <c r="W28" s="24" t="s">
        <v>37</v>
      </c>
    </row>
    <row r="29" spans="1:24" ht="80.099999999999994" customHeight="1">
      <c r="A29" s="24" t="s">
        <v>111</v>
      </c>
      <c r="B29" s="24" t="s">
        <v>112</v>
      </c>
      <c r="C29" s="87" t="s">
        <v>35</v>
      </c>
      <c r="D29" s="77" t="s">
        <v>35</v>
      </c>
      <c r="E29" s="78" t="s">
        <v>35</v>
      </c>
      <c r="F29" s="75" t="s">
        <v>35</v>
      </c>
      <c r="G29" s="12" t="s">
        <v>38</v>
      </c>
      <c r="H29" s="13" t="s">
        <v>139</v>
      </c>
      <c r="I29" s="12" t="s">
        <v>113</v>
      </c>
      <c r="J29" s="8">
        <v>44678</v>
      </c>
      <c r="K29" s="26" t="s">
        <v>39</v>
      </c>
      <c r="L29" s="7">
        <v>1531592.2</v>
      </c>
      <c r="M29" s="20" t="s">
        <v>35</v>
      </c>
      <c r="N29" s="15" t="s">
        <v>39</v>
      </c>
      <c r="O29" s="48" t="s">
        <v>35</v>
      </c>
      <c r="P29" s="18" t="s">
        <v>35</v>
      </c>
      <c r="Q29" s="12">
        <v>449051</v>
      </c>
      <c r="R29" s="11">
        <f>50890.14+20441.29+121051.04+108328.06+86788.46+151307.64</f>
        <v>538806.63</v>
      </c>
      <c r="S29" s="11">
        <f>86788.46+151307.64</f>
        <v>238096.10000000003</v>
      </c>
      <c r="T29" s="11">
        <f>86788.46+151307.64</f>
        <v>238096.10000000003</v>
      </c>
      <c r="U29" s="14">
        <f>50890.14+20441.29+121051.04+108328.06+86788.46+151307.64</f>
        <v>538806.63</v>
      </c>
      <c r="V29" s="19">
        <f>50890.14+20441.29+121051.04+108328.06+86788.46+151307.64</f>
        <v>538806.63</v>
      </c>
      <c r="W29" s="24" t="s">
        <v>37</v>
      </c>
    </row>
    <row r="30" spans="1:24" ht="80.099999999999994" customHeight="1">
      <c r="A30" s="24" t="s">
        <v>119</v>
      </c>
      <c r="B30" s="19" t="s">
        <v>120</v>
      </c>
      <c r="C30" s="87" t="s">
        <v>35</v>
      </c>
      <c r="D30" s="77" t="s">
        <v>35</v>
      </c>
      <c r="E30" s="80" t="s">
        <v>35</v>
      </c>
      <c r="F30" s="81" t="s">
        <v>35</v>
      </c>
      <c r="G30" s="12" t="s">
        <v>121</v>
      </c>
      <c r="H30" s="13" t="s">
        <v>122</v>
      </c>
      <c r="I30" s="12" t="s">
        <v>123</v>
      </c>
      <c r="J30" s="8">
        <v>44678</v>
      </c>
      <c r="K30" s="59" t="s">
        <v>124</v>
      </c>
      <c r="L30" s="60">
        <v>546837.67000000004</v>
      </c>
      <c r="M30" s="55" t="s">
        <v>35</v>
      </c>
      <c r="N30" s="15" t="s">
        <v>35</v>
      </c>
      <c r="O30" s="48" t="s">
        <v>35</v>
      </c>
      <c r="P30" s="62" t="s">
        <v>35</v>
      </c>
      <c r="Q30" s="12">
        <v>449051</v>
      </c>
      <c r="R30" s="52"/>
      <c r="S30" s="52"/>
      <c r="T30" s="52"/>
      <c r="U30" s="53"/>
      <c r="V30" s="18"/>
      <c r="W30" s="24" t="s">
        <v>61</v>
      </c>
    </row>
    <row r="31" spans="1:24" ht="101.25" customHeight="1">
      <c r="A31" s="24" t="s">
        <v>134</v>
      </c>
      <c r="B31" s="24" t="s">
        <v>135</v>
      </c>
      <c r="C31" s="87" t="s">
        <v>136</v>
      </c>
      <c r="D31" s="72" t="s">
        <v>41</v>
      </c>
      <c r="E31" s="78">
        <v>886003.21</v>
      </c>
      <c r="F31" s="75">
        <v>269315.95</v>
      </c>
      <c r="G31" s="12" t="s">
        <v>31</v>
      </c>
      <c r="H31" s="13" t="s">
        <v>32</v>
      </c>
      <c r="I31" s="12" t="s">
        <v>131</v>
      </c>
      <c r="J31" s="8">
        <v>44828</v>
      </c>
      <c r="K31" s="26" t="s">
        <v>39</v>
      </c>
      <c r="L31" s="7">
        <v>1139033.6399999999</v>
      </c>
      <c r="M31" s="20" t="s">
        <v>35</v>
      </c>
      <c r="N31" s="15" t="s">
        <v>35</v>
      </c>
      <c r="O31" s="48" t="s">
        <v>35</v>
      </c>
      <c r="P31" s="18" t="s">
        <v>35</v>
      </c>
      <c r="Q31" s="12">
        <v>449051</v>
      </c>
      <c r="R31" s="11">
        <f>551026.69+170098.82</f>
        <v>721125.51</v>
      </c>
      <c r="S31" s="11">
        <f>551026.69+170098.82</f>
        <v>721125.51</v>
      </c>
      <c r="T31" s="11">
        <f>240196.82+'[1]AGC 054'!$C$23+'[1]AGC 054'!$C$23+'[1]AGC 054'!$D$231515</f>
        <v>270512.36</v>
      </c>
      <c r="U31" s="14">
        <f>240196.82</f>
        <v>240196.82</v>
      </c>
      <c r="V31" s="19">
        <f>240196.82</f>
        <v>240196.82</v>
      </c>
      <c r="W31" s="49" t="s">
        <v>37</v>
      </c>
    </row>
    <row r="32" spans="1:24" ht="139.5" customHeight="1">
      <c r="A32" s="24" t="s">
        <v>137</v>
      </c>
      <c r="B32" s="24" t="s">
        <v>138</v>
      </c>
      <c r="C32" s="87" t="s">
        <v>35</v>
      </c>
      <c r="D32" s="77" t="s">
        <v>35</v>
      </c>
      <c r="E32" s="78" t="s">
        <v>35</v>
      </c>
      <c r="F32" s="75" t="s">
        <v>35</v>
      </c>
      <c r="G32" s="12" t="s">
        <v>38</v>
      </c>
      <c r="H32" s="13" t="s">
        <v>139</v>
      </c>
      <c r="I32" s="12" t="s">
        <v>132</v>
      </c>
      <c r="J32" s="8">
        <v>44816</v>
      </c>
      <c r="K32" s="26" t="s">
        <v>124</v>
      </c>
      <c r="L32" s="7">
        <v>1046292.93</v>
      </c>
      <c r="M32" s="20" t="s">
        <v>35</v>
      </c>
      <c r="N32" s="15" t="s">
        <v>35</v>
      </c>
      <c r="O32" s="48" t="s">
        <v>35</v>
      </c>
      <c r="P32" s="18" t="s">
        <v>35</v>
      </c>
      <c r="Q32" s="12">
        <v>449051</v>
      </c>
      <c r="R32" s="11"/>
      <c r="S32" s="11"/>
      <c r="T32" s="11"/>
      <c r="U32" s="14"/>
      <c r="V32" s="19"/>
      <c r="W32" s="49" t="s">
        <v>37</v>
      </c>
    </row>
    <row r="33" spans="1:23" ht="80.099999999999994" customHeight="1">
      <c r="A33" s="24" t="s">
        <v>140</v>
      </c>
      <c r="B33" s="24" t="s">
        <v>141</v>
      </c>
      <c r="C33" s="87" t="s">
        <v>35</v>
      </c>
      <c r="D33" s="77" t="s">
        <v>35</v>
      </c>
      <c r="E33" s="78" t="s">
        <v>35</v>
      </c>
      <c r="F33" s="75" t="s">
        <v>35</v>
      </c>
      <c r="G33" s="12" t="s">
        <v>142</v>
      </c>
      <c r="H33" s="13" t="s">
        <v>143</v>
      </c>
      <c r="I33" s="12" t="s">
        <v>133</v>
      </c>
      <c r="J33" s="8">
        <v>44832</v>
      </c>
      <c r="K33" s="26" t="s">
        <v>81</v>
      </c>
      <c r="L33" s="7">
        <v>1958430.38</v>
      </c>
      <c r="M33" s="20" t="s">
        <v>35</v>
      </c>
      <c r="N33" s="15" t="s">
        <v>35</v>
      </c>
      <c r="O33" s="48" t="s">
        <v>35</v>
      </c>
      <c r="P33" s="18" t="s">
        <v>35</v>
      </c>
      <c r="Q33" s="12">
        <v>449051</v>
      </c>
      <c r="R33" s="11">
        <v>83502.25</v>
      </c>
      <c r="S33" s="11">
        <v>83502.25</v>
      </c>
      <c r="T33" s="11">
        <v>83502.25</v>
      </c>
      <c r="U33" s="14">
        <v>83502.25</v>
      </c>
      <c r="V33" s="19">
        <v>83502.25</v>
      </c>
      <c r="W33" s="49" t="s">
        <v>37</v>
      </c>
    </row>
    <row r="34" spans="1:23" ht="110.25">
      <c r="A34" s="24" t="s">
        <v>146</v>
      </c>
      <c r="B34" s="24" t="s">
        <v>147</v>
      </c>
      <c r="C34" s="87" t="s">
        <v>35</v>
      </c>
      <c r="D34" s="77" t="s">
        <v>35</v>
      </c>
      <c r="E34" s="78" t="s">
        <v>35</v>
      </c>
      <c r="F34" s="75" t="s">
        <v>35</v>
      </c>
      <c r="G34" s="71" t="s">
        <v>148</v>
      </c>
      <c r="H34" s="13" t="s">
        <v>149</v>
      </c>
      <c r="I34" s="12" t="s">
        <v>150</v>
      </c>
      <c r="J34" s="8">
        <v>44862</v>
      </c>
      <c r="K34" s="26" t="s">
        <v>34</v>
      </c>
      <c r="L34" s="7">
        <v>2987921.54</v>
      </c>
      <c r="M34" s="20" t="s">
        <v>35</v>
      </c>
      <c r="N34" s="15" t="s">
        <v>35</v>
      </c>
      <c r="O34" s="48" t="s">
        <v>35</v>
      </c>
      <c r="P34" s="18" t="s">
        <v>35</v>
      </c>
      <c r="Q34" s="12">
        <v>449051</v>
      </c>
      <c r="R34" s="11"/>
      <c r="S34" s="11"/>
      <c r="T34" s="11"/>
      <c r="U34" s="14"/>
      <c r="V34" s="19"/>
      <c r="W34" s="49" t="s">
        <v>37</v>
      </c>
    </row>
    <row r="35" spans="1:23" ht="80.099999999999994" customHeight="1">
      <c r="A35" s="24" t="s">
        <v>151</v>
      </c>
      <c r="B35" s="24" t="s">
        <v>152</v>
      </c>
      <c r="C35" s="87" t="s">
        <v>35</v>
      </c>
      <c r="D35" s="77" t="s">
        <v>35</v>
      </c>
      <c r="E35" s="78" t="s">
        <v>35</v>
      </c>
      <c r="F35" s="75" t="s">
        <v>35</v>
      </c>
      <c r="G35" s="12" t="s">
        <v>38</v>
      </c>
      <c r="H35" s="13" t="s">
        <v>139</v>
      </c>
      <c r="I35" s="12" t="s">
        <v>153</v>
      </c>
      <c r="J35" s="8">
        <v>44851</v>
      </c>
      <c r="K35" s="26" t="s">
        <v>124</v>
      </c>
      <c r="L35" s="7">
        <v>546837.67000000004</v>
      </c>
      <c r="M35" s="20" t="s">
        <v>35</v>
      </c>
      <c r="N35" s="15" t="s">
        <v>35</v>
      </c>
      <c r="O35" s="48" t="s">
        <v>35</v>
      </c>
      <c r="P35" s="18" t="s">
        <v>35</v>
      </c>
      <c r="Q35" s="12">
        <v>449051</v>
      </c>
      <c r="R35" s="11"/>
      <c r="S35" s="11"/>
      <c r="T35" s="11"/>
      <c r="U35" s="14"/>
      <c r="V35" s="19"/>
      <c r="W35" s="49" t="s">
        <v>37</v>
      </c>
    </row>
    <row r="36" spans="1:23" ht="16.5" thickBot="1">
      <c r="A36" s="28"/>
      <c r="B36" s="28"/>
      <c r="C36" s="88"/>
      <c r="D36" s="82"/>
      <c r="E36" s="83"/>
      <c r="F36" s="84"/>
      <c r="G36" s="33"/>
      <c r="H36" s="34"/>
      <c r="I36" s="33"/>
      <c r="J36" s="35"/>
      <c r="K36" s="36"/>
      <c r="L36" s="37"/>
      <c r="M36" s="38"/>
      <c r="N36" s="39"/>
      <c r="O36" s="47"/>
      <c r="P36" s="40"/>
      <c r="Q36" s="33"/>
      <c r="R36" s="41"/>
      <c r="S36" s="42"/>
      <c r="T36" s="42"/>
      <c r="U36" s="43"/>
      <c r="V36" s="44"/>
      <c r="W36" s="28"/>
    </row>
    <row r="37" spans="1:23" ht="12.75" customHeight="1">
      <c r="A37" s="236" t="s">
        <v>72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36" t="s">
        <v>76</v>
      </c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</row>
    <row r="38" spans="1:23">
      <c r="A38" s="236"/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</row>
    <row r="39" spans="1:23">
      <c r="A39" s="236"/>
      <c r="B39" s="236"/>
      <c r="C39" s="236"/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</row>
    <row r="40" spans="1:23" ht="235.5" customHeight="1">
      <c r="A40" s="236"/>
      <c r="B40" s="236"/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</row>
  </sheetData>
  <sortState ref="A8:W33">
    <sortCondition ref="J8:J33"/>
  </sortState>
  <mergeCells count="17">
    <mergeCell ref="A37:J40"/>
    <mergeCell ref="K37:W40"/>
    <mergeCell ref="W6:W7"/>
    <mergeCell ref="A6:A7"/>
    <mergeCell ref="B6:B7"/>
    <mergeCell ref="C6:F6"/>
    <mergeCell ref="G6:H6"/>
    <mergeCell ref="I6:M6"/>
    <mergeCell ref="N6:O6"/>
    <mergeCell ref="P6:P7"/>
    <mergeCell ref="Q6:U6"/>
    <mergeCell ref="V6:V7"/>
    <mergeCell ref="A1:W1"/>
    <mergeCell ref="B2:C2"/>
    <mergeCell ref="B3:C3"/>
    <mergeCell ref="B4:C4"/>
    <mergeCell ref="B5:C5"/>
  </mergeCells>
  <pageMargins left="0.51181102362204722" right="0.51181102362204722" top="0.78740157480314965" bottom="0.78740157480314965" header="0.31496062992125984" footer="0.31496062992125984"/>
  <pageSetup paperSize="8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X100"/>
  <sheetViews>
    <sheetView tabSelected="1" workbookViewId="0">
      <selection activeCell="C47" sqref="C47"/>
    </sheetView>
  </sheetViews>
  <sheetFormatPr defaultColWidth="14.42578125" defaultRowHeight="15"/>
  <cols>
    <col min="1" max="1" width="17.28515625" customWidth="1"/>
    <col min="2" max="2" width="39.5703125" customWidth="1"/>
    <col min="3" max="3" width="25.85546875" customWidth="1"/>
    <col min="4" max="4" width="20.42578125" customWidth="1"/>
    <col min="5" max="6" width="18.7109375" customWidth="1"/>
    <col min="7" max="7" width="26.7109375" customWidth="1"/>
    <col min="8" max="8" width="25.5703125" customWidth="1"/>
    <col min="9" max="9" width="15.7109375" customWidth="1"/>
    <col min="10" max="10" width="14.5703125" customWidth="1"/>
    <col min="11" max="11" width="15.7109375" customWidth="1"/>
    <col min="12" max="12" width="16.140625" customWidth="1"/>
    <col min="13" max="13" width="27" customWidth="1"/>
    <col min="14" max="14" width="14.28515625" customWidth="1"/>
    <col min="15" max="15" width="17.28515625" customWidth="1"/>
    <col min="16" max="16" width="15.7109375" customWidth="1"/>
    <col min="17" max="17" width="23.5703125" bestFit="1" customWidth="1"/>
    <col min="18" max="18" width="33.85546875" bestFit="1" customWidth="1"/>
    <col min="19" max="19" width="33.42578125" bestFit="1" customWidth="1"/>
    <col min="20" max="20" width="18.85546875" customWidth="1"/>
    <col min="21" max="21" width="45.5703125" bestFit="1" customWidth="1"/>
    <col min="22" max="22" width="53.28515625" bestFit="1" customWidth="1"/>
    <col min="23" max="23" width="10.5703125" bestFit="1" customWidth="1"/>
    <col min="24" max="24" width="13.85546875" customWidth="1"/>
  </cols>
  <sheetData>
    <row r="1" spans="1:24" ht="15.75" customHeight="1" thickBot="1">
      <c r="A1" s="264" t="s">
        <v>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6"/>
      <c r="X1" s="267"/>
    </row>
    <row r="2" spans="1:24" ht="15.75" customHeight="1">
      <c r="A2" s="268" t="s">
        <v>1</v>
      </c>
      <c r="B2" s="269" t="s">
        <v>2</v>
      </c>
      <c r="C2" s="270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71"/>
      <c r="P2" s="267"/>
      <c r="Q2" s="267"/>
      <c r="R2" s="267"/>
      <c r="S2" s="267"/>
      <c r="T2" s="267"/>
      <c r="U2" s="267"/>
      <c r="V2" s="267"/>
      <c r="W2" s="272"/>
      <c r="X2" s="267"/>
    </row>
    <row r="3" spans="1:24" ht="15.75" customHeight="1">
      <c r="A3" s="268"/>
      <c r="B3" s="269" t="s">
        <v>176</v>
      </c>
      <c r="C3" s="270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71"/>
      <c r="P3" s="267"/>
      <c r="Q3" s="267"/>
      <c r="R3" s="267"/>
      <c r="S3" s="267"/>
      <c r="T3" s="267"/>
      <c r="U3" s="267"/>
      <c r="V3" s="267"/>
      <c r="W3" s="272"/>
      <c r="X3" s="267"/>
    </row>
    <row r="4" spans="1:24" ht="15.75" customHeight="1">
      <c r="A4" s="268" t="s">
        <v>3</v>
      </c>
      <c r="B4" s="269">
        <v>2022</v>
      </c>
      <c r="C4" s="270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71"/>
      <c r="P4" s="267"/>
      <c r="Q4" s="267"/>
      <c r="R4" s="267"/>
      <c r="S4" s="267"/>
      <c r="T4" s="273"/>
      <c r="U4" s="267"/>
      <c r="V4" s="267"/>
      <c r="W4" s="272"/>
      <c r="X4" s="267"/>
    </row>
    <row r="5" spans="1:24" ht="15.75" customHeight="1" thickBot="1">
      <c r="A5" s="268" t="s">
        <v>4</v>
      </c>
      <c r="B5" s="269" t="s">
        <v>175</v>
      </c>
      <c r="C5" s="270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71"/>
      <c r="P5" s="267"/>
      <c r="Q5" s="267"/>
      <c r="R5" s="267"/>
      <c r="S5" s="267"/>
      <c r="T5" s="267"/>
      <c r="U5" s="267"/>
      <c r="V5" s="267"/>
      <c r="W5" s="272"/>
      <c r="X5" s="267"/>
    </row>
    <row r="6" spans="1:24" ht="15.75" customHeight="1" thickBot="1">
      <c r="A6" s="274" t="s">
        <v>5</v>
      </c>
      <c r="B6" s="275" t="s">
        <v>6</v>
      </c>
      <c r="C6" s="276" t="s">
        <v>7</v>
      </c>
      <c r="D6" s="277"/>
      <c r="E6" s="277"/>
      <c r="F6" s="278"/>
      <c r="G6" s="276" t="s">
        <v>8</v>
      </c>
      <c r="H6" s="278"/>
      <c r="I6" s="276" t="s">
        <v>9</v>
      </c>
      <c r="J6" s="277"/>
      <c r="K6" s="277"/>
      <c r="L6" s="277"/>
      <c r="M6" s="278"/>
      <c r="N6" s="276" t="s">
        <v>10</v>
      </c>
      <c r="O6" s="278"/>
      <c r="P6" s="279" t="s">
        <v>11</v>
      </c>
      <c r="Q6" s="276" t="s">
        <v>12</v>
      </c>
      <c r="R6" s="277"/>
      <c r="S6" s="277"/>
      <c r="T6" s="277"/>
      <c r="U6" s="278"/>
      <c r="V6" s="280" t="s">
        <v>13</v>
      </c>
      <c r="W6" s="279" t="s">
        <v>14</v>
      </c>
      <c r="X6" s="281"/>
    </row>
    <row r="7" spans="1:24" ht="15.75" customHeight="1" thickBot="1">
      <c r="A7" s="282"/>
      <c r="B7" s="282"/>
      <c r="C7" s="283" t="s">
        <v>15</v>
      </c>
      <c r="D7" s="284" t="s">
        <v>16</v>
      </c>
      <c r="E7" s="285" t="s">
        <v>17</v>
      </c>
      <c r="F7" s="285" t="s">
        <v>84</v>
      </c>
      <c r="G7" s="283" t="s">
        <v>18</v>
      </c>
      <c r="H7" s="285" t="s">
        <v>19</v>
      </c>
      <c r="I7" s="283" t="s">
        <v>15</v>
      </c>
      <c r="J7" s="284" t="s">
        <v>20</v>
      </c>
      <c r="K7" s="284" t="s">
        <v>21</v>
      </c>
      <c r="L7" s="284" t="s">
        <v>22</v>
      </c>
      <c r="M7" s="285" t="s">
        <v>23</v>
      </c>
      <c r="N7" s="283" t="s">
        <v>24</v>
      </c>
      <c r="O7" s="286" t="s">
        <v>25</v>
      </c>
      <c r="P7" s="282"/>
      <c r="Q7" s="283" t="s">
        <v>26</v>
      </c>
      <c r="R7" s="284" t="s">
        <v>177</v>
      </c>
      <c r="S7" s="284" t="s">
        <v>178</v>
      </c>
      <c r="T7" s="284" t="s">
        <v>27</v>
      </c>
      <c r="U7" s="285" t="s">
        <v>28</v>
      </c>
      <c r="V7" s="287"/>
      <c r="W7" s="282"/>
      <c r="X7" s="281"/>
    </row>
    <row r="8" spans="1:24" ht="157.5">
      <c r="A8" s="288" t="s">
        <v>179</v>
      </c>
      <c r="B8" s="288" t="s">
        <v>180</v>
      </c>
      <c r="C8" s="289"/>
      <c r="D8" s="290"/>
      <c r="E8" s="291"/>
      <c r="F8" s="292"/>
      <c r="G8" s="293" t="s">
        <v>181</v>
      </c>
      <c r="H8" s="294" t="s">
        <v>182</v>
      </c>
      <c r="I8" s="293" t="s">
        <v>183</v>
      </c>
      <c r="J8" s="295">
        <v>44558</v>
      </c>
      <c r="K8" s="296" t="s">
        <v>184</v>
      </c>
      <c r="L8" s="291">
        <v>9744290</v>
      </c>
      <c r="M8" s="297" t="s">
        <v>37</v>
      </c>
      <c r="N8" s="293" t="s">
        <v>184</v>
      </c>
      <c r="O8" s="298" t="s">
        <v>185</v>
      </c>
      <c r="P8" s="299" t="s">
        <v>185</v>
      </c>
      <c r="Q8" s="289"/>
      <c r="R8" s="300"/>
      <c r="S8" s="301" t="s">
        <v>186</v>
      </c>
      <c r="T8" s="300"/>
      <c r="U8" s="302">
        <v>4838400</v>
      </c>
      <c r="V8" s="303"/>
      <c r="W8" s="304"/>
      <c r="X8" s="267"/>
    </row>
    <row r="9" spans="1:24" ht="122.25" customHeight="1">
      <c r="A9" s="305" t="s">
        <v>187</v>
      </c>
      <c r="B9" s="305" t="s">
        <v>188</v>
      </c>
      <c r="C9" s="306"/>
      <c r="D9" s="307"/>
      <c r="E9" s="308"/>
      <c r="F9" s="309"/>
      <c r="G9" s="310" t="s">
        <v>189</v>
      </c>
      <c r="H9" s="311" t="s">
        <v>190</v>
      </c>
      <c r="I9" s="310" t="s">
        <v>191</v>
      </c>
      <c r="J9" s="312">
        <v>44638</v>
      </c>
      <c r="K9" s="313" t="s">
        <v>184</v>
      </c>
      <c r="L9" s="308">
        <v>1918337.66</v>
      </c>
      <c r="M9" s="314" t="s">
        <v>37</v>
      </c>
      <c r="N9" s="310" t="s">
        <v>192</v>
      </c>
      <c r="O9" s="315">
        <v>2173277.02</v>
      </c>
      <c r="P9" s="316">
        <v>254939.36</v>
      </c>
      <c r="Q9" s="306"/>
      <c r="R9" s="317"/>
      <c r="S9" s="317"/>
      <c r="U9" s="318"/>
      <c r="V9" s="319"/>
      <c r="W9" s="320"/>
      <c r="X9" s="267"/>
    </row>
    <row r="10" spans="1:24" ht="252">
      <c r="A10" s="305" t="s">
        <v>193</v>
      </c>
      <c r="B10" s="305" t="s">
        <v>194</v>
      </c>
      <c r="C10" s="306"/>
      <c r="D10" s="307"/>
      <c r="E10" s="308"/>
      <c r="F10" s="321"/>
      <c r="G10" s="310" t="s">
        <v>195</v>
      </c>
      <c r="H10" s="311" t="s">
        <v>92</v>
      </c>
      <c r="I10" s="310" t="s">
        <v>196</v>
      </c>
      <c r="J10" s="312">
        <v>44680</v>
      </c>
      <c r="K10" s="313" t="s">
        <v>184</v>
      </c>
      <c r="L10" s="308">
        <v>2137539.59</v>
      </c>
      <c r="M10" s="314" t="s">
        <v>37</v>
      </c>
      <c r="N10" s="322" t="s">
        <v>185</v>
      </c>
      <c r="O10" s="323" t="s">
        <v>185</v>
      </c>
      <c r="P10" s="324" t="s">
        <v>185</v>
      </c>
      <c r="Q10" s="306"/>
      <c r="R10" s="325"/>
      <c r="S10" s="325" t="s">
        <v>197</v>
      </c>
      <c r="T10" s="326">
        <v>341134.12</v>
      </c>
      <c r="U10" s="327">
        <v>341134.12</v>
      </c>
      <c r="V10" s="319"/>
      <c r="W10" s="320"/>
      <c r="X10" s="267"/>
    </row>
    <row r="11" spans="1:24" ht="79.5" customHeight="1">
      <c r="A11" s="328"/>
      <c r="B11" s="328"/>
      <c r="C11" s="329"/>
      <c r="D11" s="330"/>
      <c r="E11" s="331"/>
      <c r="F11" s="309"/>
      <c r="G11" s="306"/>
      <c r="H11" s="332"/>
      <c r="I11" s="306"/>
      <c r="J11" s="312"/>
      <c r="K11" s="307"/>
      <c r="L11" s="317"/>
      <c r="M11" s="333"/>
      <c r="N11" s="329"/>
      <c r="O11" s="315"/>
      <c r="P11" s="334"/>
      <c r="Q11" s="306"/>
      <c r="R11" s="317"/>
      <c r="S11" s="317"/>
      <c r="T11" s="317"/>
      <c r="U11" s="318"/>
      <c r="V11" s="319"/>
      <c r="W11" s="320"/>
      <c r="X11" s="267"/>
    </row>
    <row r="12" spans="1:24" ht="79.5" customHeight="1">
      <c r="A12" s="328"/>
      <c r="B12" s="328"/>
      <c r="C12" s="329"/>
      <c r="D12" s="330"/>
      <c r="E12" s="331"/>
      <c r="F12" s="309"/>
      <c r="G12" s="306"/>
      <c r="H12" s="332"/>
      <c r="I12" s="306"/>
      <c r="J12" s="312"/>
      <c r="K12" s="307"/>
      <c r="L12" s="317"/>
      <c r="M12" s="333"/>
      <c r="N12" s="329"/>
      <c r="O12" s="315"/>
      <c r="P12" s="334"/>
      <c r="Q12" s="306"/>
      <c r="R12" s="317"/>
      <c r="S12" s="317"/>
      <c r="T12" s="317"/>
      <c r="U12" s="318"/>
      <c r="V12" s="319"/>
      <c r="W12" s="320"/>
      <c r="X12" s="267"/>
    </row>
    <row r="13" spans="1:24" ht="79.5" customHeight="1">
      <c r="A13" s="328"/>
      <c r="B13" s="328"/>
      <c r="C13" s="329"/>
      <c r="D13" s="330"/>
      <c r="E13" s="331"/>
      <c r="F13" s="309"/>
      <c r="G13" s="306"/>
      <c r="H13" s="332"/>
      <c r="I13" s="306"/>
      <c r="J13" s="312"/>
      <c r="K13" s="307"/>
      <c r="L13" s="308"/>
      <c r="M13" s="333"/>
      <c r="N13" s="329"/>
      <c r="O13" s="335"/>
      <c r="P13" s="336"/>
      <c r="Q13" s="306"/>
      <c r="R13" s="317"/>
      <c r="S13" s="317"/>
      <c r="T13" s="317"/>
      <c r="U13" s="318"/>
      <c r="V13" s="319"/>
      <c r="W13" s="320"/>
      <c r="X13" s="267"/>
    </row>
    <row r="14" spans="1:24" ht="87.75" customHeight="1">
      <c r="A14" s="328"/>
      <c r="B14" s="328"/>
      <c r="C14" s="329"/>
      <c r="D14" s="330"/>
      <c r="E14" s="331"/>
      <c r="F14" s="309"/>
      <c r="G14" s="306"/>
      <c r="H14" s="332"/>
      <c r="I14" s="306"/>
      <c r="J14" s="312"/>
      <c r="K14" s="307"/>
      <c r="L14" s="308"/>
      <c r="M14" s="337"/>
      <c r="N14" s="329"/>
      <c r="O14" s="335"/>
      <c r="P14" s="336"/>
      <c r="Q14" s="306"/>
      <c r="R14" s="317"/>
      <c r="S14" s="317"/>
      <c r="T14" s="317"/>
      <c r="U14" s="318"/>
      <c r="V14" s="319"/>
      <c r="W14" s="320"/>
      <c r="X14" s="267"/>
    </row>
    <row r="15" spans="1:24" ht="79.5" customHeight="1">
      <c r="A15" s="328"/>
      <c r="B15" s="328"/>
      <c r="C15" s="306"/>
      <c r="D15" s="307"/>
      <c r="E15" s="308"/>
      <c r="F15" s="321"/>
      <c r="G15" s="306"/>
      <c r="H15" s="332"/>
      <c r="I15" s="306"/>
      <c r="J15" s="312"/>
      <c r="K15" s="307"/>
      <c r="L15" s="308"/>
      <c r="M15" s="333"/>
      <c r="N15" s="329"/>
      <c r="O15" s="338"/>
      <c r="P15" s="336"/>
      <c r="Q15" s="306"/>
      <c r="R15" s="317"/>
      <c r="S15" s="317"/>
      <c r="T15" s="317"/>
      <c r="U15" s="318"/>
      <c r="V15" s="319"/>
      <c r="W15" s="320"/>
      <c r="X15" s="267"/>
    </row>
    <row r="16" spans="1:24" ht="79.5" customHeight="1">
      <c r="A16" s="328"/>
      <c r="B16" s="319"/>
      <c r="C16" s="306"/>
      <c r="D16" s="307"/>
      <c r="E16" s="317"/>
      <c r="F16" s="318"/>
      <c r="G16" s="306"/>
      <c r="H16" s="332"/>
      <c r="I16" s="306"/>
      <c r="J16" s="312"/>
      <c r="K16" s="307"/>
      <c r="L16" s="339"/>
      <c r="M16" s="340"/>
      <c r="N16" s="329"/>
      <c r="O16" s="338"/>
      <c r="P16" s="336"/>
      <c r="Q16" s="306"/>
      <c r="R16" s="317"/>
      <c r="S16" s="317"/>
      <c r="T16" s="317"/>
      <c r="U16" s="318"/>
      <c r="V16" s="319"/>
      <c r="W16" s="320"/>
      <c r="X16" s="267"/>
    </row>
    <row r="17" spans="1:24" ht="79.5" customHeight="1">
      <c r="A17" s="328"/>
      <c r="B17" s="319"/>
      <c r="C17" s="306"/>
      <c r="D17" s="307"/>
      <c r="E17" s="317"/>
      <c r="F17" s="318"/>
      <c r="G17" s="306"/>
      <c r="H17" s="332"/>
      <c r="I17" s="306"/>
      <c r="J17" s="312"/>
      <c r="K17" s="307"/>
      <c r="L17" s="339"/>
      <c r="M17" s="340"/>
      <c r="N17" s="329"/>
      <c r="O17" s="338"/>
      <c r="P17" s="341"/>
      <c r="Q17" s="306"/>
      <c r="R17" s="317"/>
      <c r="S17" s="317"/>
      <c r="T17" s="317"/>
      <c r="U17" s="318"/>
      <c r="V17" s="319"/>
      <c r="W17" s="320"/>
      <c r="X17" s="267"/>
    </row>
    <row r="18" spans="1:24" ht="79.5" customHeight="1">
      <c r="A18" s="328"/>
      <c r="B18" s="319"/>
      <c r="C18" s="306"/>
      <c r="D18" s="307"/>
      <c r="E18" s="317"/>
      <c r="F18" s="318"/>
      <c r="G18" s="306"/>
      <c r="H18" s="332"/>
      <c r="I18" s="306"/>
      <c r="J18" s="312"/>
      <c r="K18" s="307"/>
      <c r="L18" s="339"/>
      <c r="M18" s="340"/>
      <c r="N18" s="329"/>
      <c r="O18" s="338"/>
      <c r="P18" s="341"/>
      <c r="Q18" s="306"/>
      <c r="R18" s="317"/>
      <c r="S18" s="317"/>
      <c r="T18" s="317"/>
      <c r="U18" s="318"/>
      <c r="V18" s="319"/>
      <c r="W18" s="320"/>
      <c r="X18" s="267"/>
    </row>
    <row r="19" spans="1:24" ht="79.5" customHeight="1">
      <c r="A19" s="328"/>
      <c r="B19" s="319"/>
      <c r="C19" s="306"/>
      <c r="D19" s="307"/>
      <c r="E19" s="317"/>
      <c r="F19" s="318"/>
      <c r="G19" s="306"/>
      <c r="H19" s="332"/>
      <c r="I19" s="306"/>
      <c r="J19" s="312"/>
      <c r="K19" s="307"/>
      <c r="L19" s="339"/>
      <c r="M19" s="340"/>
      <c r="N19" s="329"/>
      <c r="O19" s="338"/>
      <c r="P19" s="341"/>
      <c r="Q19" s="306"/>
      <c r="R19" s="317"/>
      <c r="S19" s="317"/>
      <c r="T19" s="317"/>
      <c r="U19" s="318"/>
      <c r="V19" s="319"/>
      <c r="W19" s="320"/>
      <c r="X19" s="342"/>
    </row>
    <row r="20" spans="1:24" ht="79.5" customHeight="1">
      <c r="A20" s="328"/>
      <c r="B20" s="319"/>
      <c r="C20" s="306"/>
      <c r="D20" s="307"/>
      <c r="E20" s="317"/>
      <c r="F20" s="318"/>
      <c r="G20" s="306"/>
      <c r="H20" s="332"/>
      <c r="I20" s="306"/>
      <c r="J20" s="312"/>
      <c r="K20" s="307"/>
      <c r="L20" s="339"/>
      <c r="M20" s="340"/>
      <c r="N20" s="329"/>
      <c r="O20" s="338"/>
      <c r="P20" s="336"/>
      <c r="Q20" s="306"/>
      <c r="R20" s="317"/>
      <c r="S20" s="317"/>
      <c r="T20" s="317"/>
      <c r="U20" s="318"/>
      <c r="V20" s="319"/>
      <c r="W20" s="320"/>
      <c r="X20" s="267"/>
    </row>
    <row r="21" spans="1:24" ht="79.5" customHeight="1">
      <c r="A21" s="328"/>
      <c r="B21" s="319"/>
      <c r="C21" s="306"/>
      <c r="D21" s="307"/>
      <c r="E21" s="317"/>
      <c r="F21" s="318"/>
      <c r="G21" s="306"/>
      <c r="H21" s="332"/>
      <c r="I21" s="306"/>
      <c r="J21" s="312"/>
      <c r="K21" s="307"/>
      <c r="L21" s="339"/>
      <c r="M21" s="340"/>
      <c r="N21" s="329"/>
      <c r="O21" s="338"/>
      <c r="P21" s="336"/>
      <c r="Q21" s="306"/>
      <c r="R21" s="317"/>
      <c r="S21" s="317"/>
      <c r="T21" s="317"/>
      <c r="U21" s="318"/>
      <c r="V21" s="319"/>
      <c r="W21" s="320"/>
      <c r="X21" s="267"/>
    </row>
    <row r="22" spans="1:24" ht="79.5" customHeight="1">
      <c r="A22" s="328"/>
      <c r="B22" s="319"/>
      <c r="C22" s="306"/>
      <c r="D22" s="307"/>
      <c r="E22" s="317"/>
      <c r="F22" s="318"/>
      <c r="G22" s="306"/>
      <c r="H22" s="332"/>
      <c r="I22" s="306"/>
      <c r="J22" s="312"/>
      <c r="K22" s="307"/>
      <c r="L22" s="339"/>
      <c r="M22" s="340"/>
      <c r="N22" s="329"/>
      <c r="O22" s="338"/>
      <c r="P22" s="336"/>
      <c r="Q22" s="306"/>
      <c r="R22" s="317"/>
      <c r="S22" s="317"/>
      <c r="T22" s="317"/>
      <c r="U22" s="318"/>
      <c r="V22" s="319"/>
      <c r="W22" s="320"/>
      <c r="X22" s="267"/>
    </row>
    <row r="23" spans="1:24" ht="79.5" customHeight="1">
      <c r="A23" s="328"/>
      <c r="B23" s="319"/>
      <c r="C23" s="306"/>
      <c r="D23" s="307"/>
      <c r="E23" s="317"/>
      <c r="F23" s="318"/>
      <c r="G23" s="306"/>
      <c r="H23" s="332"/>
      <c r="I23" s="306"/>
      <c r="J23" s="312"/>
      <c r="K23" s="307"/>
      <c r="L23" s="339"/>
      <c r="M23" s="340"/>
      <c r="N23" s="329"/>
      <c r="O23" s="338"/>
      <c r="P23" s="341"/>
      <c r="Q23" s="306"/>
      <c r="R23" s="317"/>
      <c r="S23" s="317"/>
      <c r="T23" s="317"/>
      <c r="U23" s="318"/>
      <c r="V23" s="319"/>
      <c r="W23" s="320"/>
      <c r="X23" s="267"/>
    </row>
    <row r="24" spans="1:24" ht="79.5" customHeight="1">
      <c r="A24" s="328"/>
      <c r="B24" s="328"/>
      <c r="C24" s="306"/>
      <c r="D24" s="330"/>
      <c r="E24" s="308"/>
      <c r="F24" s="321"/>
      <c r="G24" s="343"/>
      <c r="H24" s="332"/>
      <c r="I24" s="306"/>
      <c r="J24" s="312"/>
      <c r="K24" s="307"/>
      <c r="L24" s="344"/>
      <c r="M24" s="337"/>
      <c r="N24" s="329"/>
      <c r="O24" s="318"/>
      <c r="P24" s="334"/>
      <c r="Q24" s="306"/>
      <c r="R24" s="317"/>
      <c r="S24" s="317"/>
      <c r="T24" s="317"/>
      <c r="U24" s="318"/>
      <c r="V24" s="319"/>
      <c r="W24" s="320"/>
      <c r="X24" s="267"/>
    </row>
    <row r="25" spans="1:24" ht="79.5" customHeight="1">
      <c r="A25" s="328"/>
      <c r="B25" s="328"/>
      <c r="C25" s="329"/>
      <c r="D25" s="330"/>
      <c r="E25" s="331"/>
      <c r="F25" s="309"/>
      <c r="G25" s="306"/>
      <c r="H25" s="332"/>
      <c r="I25" s="306"/>
      <c r="J25" s="312"/>
      <c r="K25" s="307"/>
      <c r="L25" s="308"/>
      <c r="M25" s="333"/>
      <c r="N25" s="329"/>
      <c r="O25" s="335"/>
      <c r="P25" s="345"/>
      <c r="Q25" s="306"/>
      <c r="R25" s="317"/>
      <c r="S25" s="317"/>
      <c r="T25" s="317"/>
      <c r="U25" s="318"/>
      <c r="V25" s="319"/>
      <c r="W25" s="320"/>
      <c r="X25" s="267"/>
    </row>
    <row r="26" spans="1:24" ht="122.25" customHeight="1">
      <c r="A26" s="328"/>
      <c r="B26" s="328"/>
      <c r="C26" s="329"/>
      <c r="D26" s="330"/>
      <c r="E26" s="331"/>
      <c r="F26" s="309"/>
      <c r="G26" s="306"/>
      <c r="H26" s="332"/>
      <c r="I26" s="306"/>
      <c r="J26" s="312"/>
      <c r="K26" s="307"/>
      <c r="L26" s="308"/>
      <c r="M26" s="337"/>
      <c r="N26" s="329"/>
      <c r="O26" s="335"/>
      <c r="P26" s="345"/>
      <c r="Q26" s="306"/>
      <c r="R26" s="317"/>
      <c r="S26" s="317"/>
      <c r="T26" s="317"/>
      <c r="U26" s="318"/>
      <c r="V26" s="319"/>
      <c r="W26" s="320"/>
      <c r="X26" s="267"/>
    </row>
    <row r="27" spans="1:24" ht="151.5" customHeight="1">
      <c r="A27" s="328"/>
      <c r="B27" s="328"/>
      <c r="C27" s="329"/>
      <c r="D27" s="330"/>
      <c r="E27" s="331"/>
      <c r="F27" s="309"/>
      <c r="G27" s="306"/>
      <c r="H27" s="332"/>
      <c r="I27" s="306"/>
      <c r="J27" s="312"/>
      <c r="K27" s="307"/>
      <c r="L27" s="308"/>
      <c r="M27" s="337"/>
      <c r="N27" s="329"/>
      <c r="O27" s="335"/>
      <c r="P27" s="345"/>
      <c r="Q27" s="306"/>
      <c r="R27" s="317"/>
      <c r="S27" s="317"/>
      <c r="T27" s="317"/>
      <c r="U27" s="318"/>
      <c r="V27" s="319"/>
      <c r="W27" s="320"/>
      <c r="X27" s="267"/>
    </row>
    <row r="28" spans="1:24" ht="79.5" customHeight="1">
      <c r="A28" s="328"/>
      <c r="B28" s="319"/>
      <c r="C28" s="329"/>
      <c r="D28" s="330"/>
      <c r="E28" s="346"/>
      <c r="F28" s="347"/>
      <c r="G28" s="306"/>
      <c r="H28" s="332"/>
      <c r="I28" s="306"/>
      <c r="J28" s="312"/>
      <c r="K28" s="307"/>
      <c r="L28" s="339"/>
      <c r="M28" s="333"/>
      <c r="N28" s="329"/>
      <c r="O28" s="335"/>
      <c r="P28" s="341"/>
      <c r="Q28" s="306"/>
      <c r="R28" s="317"/>
      <c r="S28" s="317"/>
      <c r="T28" s="317"/>
      <c r="U28" s="318"/>
      <c r="V28" s="319"/>
      <c r="W28" s="320"/>
      <c r="X28" s="267"/>
    </row>
    <row r="29" spans="1:24" ht="79.5" customHeight="1">
      <c r="A29" s="328"/>
      <c r="B29" s="328"/>
      <c r="C29" s="329"/>
      <c r="D29" s="330"/>
      <c r="E29" s="331"/>
      <c r="F29" s="309"/>
      <c r="G29" s="306"/>
      <c r="H29" s="332"/>
      <c r="I29" s="306"/>
      <c r="J29" s="312"/>
      <c r="K29" s="307"/>
      <c r="L29" s="308"/>
      <c r="M29" s="333"/>
      <c r="N29" s="329"/>
      <c r="O29" s="338"/>
      <c r="P29" s="345"/>
      <c r="Q29" s="306"/>
      <c r="R29" s="317"/>
      <c r="S29" s="317"/>
      <c r="T29" s="317"/>
      <c r="U29" s="318"/>
      <c r="V29" s="319"/>
      <c r="W29" s="320"/>
      <c r="X29" s="267"/>
    </row>
    <row r="30" spans="1:24" ht="79.5" customHeight="1">
      <c r="A30" s="328"/>
      <c r="B30" s="319"/>
      <c r="C30" s="329"/>
      <c r="D30" s="330"/>
      <c r="E30" s="346"/>
      <c r="F30" s="347"/>
      <c r="G30" s="306"/>
      <c r="H30" s="332"/>
      <c r="I30" s="306"/>
      <c r="J30" s="312"/>
      <c r="K30" s="307"/>
      <c r="L30" s="339"/>
      <c r="M30" s="333"/>
      <c r="N30" s="329"/>
      <c r="O30" s="338"/>
      <c r="P30" s="341"/>
      <c r="Q30" s="306"/>
      <c r="R30" s="317"/>
      <c r="S30" s="317"/>
      <c r="T30" s="317"/>
      <c r="U30" s="318"/>
      <c r="V30" s="319"/>
      <c r="W30" s="320"/>
      <c r="X30" s="267"/>
    </row>
    <row r="31" spans="1:24" ht="101.25" customHeight="1">
      <c r="A31" s="328"/>
      <c r="B31" s="328"/>
      <c r="C31" s="329"/>
      <c r="D31" s="307"/>
      <c r="E31" s="308"/>
      <c r="F31" s="321"/>
      <c r="G31" s="306"/>
      <c r="H31" s="332"/>
      <c r="I31" s="306"/>
      <c r="J31" s="312"/>
      <c r="K31" s="307"/>
      <c r="L31" s="308"/>
      <c r="M31" s="333"/>
      <c r="N31" s="329"/>
      <c r="O31" s="338"/>
      <c r="P31" s="345"/>
      <c r="Q31" s="306"/>
      <c r="R31" s="317"/>
      <c r="S31" s="317"/>
      <c r="T31" s="317"/>
      <c r="U31" s="318"/>
      <c r="V31" s="319"/>
      <c r="W31" s="320"/>
      <c r="X31" s="273"/>
    </row>
    <row r="32" spans="1:24" ht="139.5" customHeight="1">
      <c r="A32" s="328"/>
      <c r="B32" s="328"/>
      <c r="C32" s="329"/>
      <c r="D32" s="330"/>
      <c r="E32" s="331"/>
      <c r="F32" s="309"/>
      <c r="G32" s="306"/>
      <c r="H32" s="332"/>
      <c r="I32" s="306"/>
      <c r="J32" s="312"/>
      <c r="K32" s="307"/>
      <c r="L32" s="308"/>
      <c r="M32" s="333"/>
      <c r="N32" s="329"/>
      <c r="O32" s="338"/>
      <c r="P32" s="345"/>
      <c r="Q32" s="306"/>
      <c r="R32" s="317"/>
      <c r="S32" s="317"/>
      <c r="T32" s="317"/>
      <c r="U32" s="318"/>
      <c r="V32" s="319"/>
      <c r="W32" s="320"/>
      <c r="X32" s="267"/>
    </row>
    <row r="33" spans="1:24" ht="79.5" customHeight="1">
      <c r="A33" s="328"/>
      <c r="B33" s="328"/>
      <c r="C33" s="329"/>
      <c r="D33" s="330"/>
      <c r="E33" s="331"/>
      <c r="F33" s="309"/>
      <c r="G33" s="306"/>
      <c r="H33" s="332"/>
      <c r="I33" s="306"/>
      <c r="J33" s="312"/>
      <c r="K33" s="307"/>
      <c r="L33" s="308"/>
      <c r="M33" s="333"/>
      <c r="N33" s="329"/>
      <c r="O33" s="338"/>
      <c r="P33" s="345"/>
      <c r="Q33" s="306"/>
      <c r="R33" s="317"/>
      <c r="S33" s="317"/>
      <c r="T33" s="317"/>
      <c r="U33" s="318"/>
      <c r="V33" s="319"/>
      <c r="W33" s="320"/>
      <c r="X33" s="267"/>
    </row>
    <row r="34" spans="1:24" ht="15.75" customHeight="1">
      <c r="A34" s="328"/>
      <c r="B34" s="328"/>
      <c r="C34" s="329"/>
      <c r="D34" s="330"/>
      <c r="E34" s="331"/>
      <c r="F34" s="309"/>
      <c r="G34" s="348"/>
      <c r="H34" s="332"/>
      <c r="I34" s="306"/>
      <c r="J34" s="312"/>
      <c r="K34" s="307"/>
      <c r="L34" s="308"/>
      <c r="M34" s="333"/>
      <c r="N34" s="329"/>
      <c r="O34" s="338"/>
      <c r="P34" s="345"/>
      <c r="Q34" s="306"/>
      <c r="R34" s="317"/>
      <c r="S34" s="317"/>
      <c r="T34" s="317"/>
      <c r="U34" s="318"/>
      <c r="V34" s="319"/>
      <c r="W34" s="320"/>
      <c r="X34" s="267"/>
    </row>
    <row r="35" spans="1:24" ht="79.5" customHeight="1" thickBot="1">
      <c r="A35" s="349"/>
      <c r="B35" s="349"/>
      <c r="C35" s="350"/>
      <c r="D35" s="351"/>
      <c r="E35" s="352"/>
      <c r="F35" s="353"/>
      <c r="G35" s="354"/>
      <c r="H35" s="355"/>
      <c r="I35" s="354"/>
      <c r="J35" s="356"/>
      <c r="K35" s="357"/>
      <c r="L35" s="358"/>
      <c r="M35" s="359"/>
      <c r="N35" s="350"/>
      <c r="O35" s="360"/>
      <c r="P35" s="361"/>
      <c r="Q35" s="354"/>
      <c r="R35" s="362"/>
      <c r="S35" s="362"/>
      <c r="T35" s="362"/>
      <c r="U35" s="363"/>
      <c r="V35" s="364"/>
      <c r="W35" s="365"/>
      <c r="X35" s="267"/>
    </row>
    <row r="36" spans="1:24" ht="16.5" thickBot="1">
      <c r="A36" s="366"/>
      <c r="B36" s="366"/>
      <c r="C36" s="367"/>
      <c r="D36" s="368"/>
      <c r="E36" s="369"/>
      <c r="F36" s="370"/>
      <c r="G36" s="371"/>
      <c r="H36" s="372"/>
      <c r="I36" s="371"/>
      <c r="J36" s="373"/>
      <c r="K36" s="374"/>
      <c r="L36" s="375"/>
      <c r="M36" s="376"/>
      <c r="N36" s="371"/>
      <c r="O36" s="377"/>
      <c r="P36" s="378"/>
      <c r="Q36" s="371"/>
      <c r="R36" s="379"/>
      <c r="S36" s="379"/>
      <c r="T36" s="379"/>
      <c r="U36" s="380"/>
      <c r="V36" s="381"/>
      <c r="W36" s="372"/>
      <c r="X36" s="267"/>
    </row>
    <row r="37" spans="1:24" ht="12.75" customHeight="1">
      <c r="A37" s="382" t="s">
        <v>72</v>
      </c>
      <c r="B37" s="270"/>
      <c r="C37" s="270"/>
      <c r="D37" s="270"/>
      <c r="E37" s="270"/>
      <c r="F37" s="270"/>
      <c r="G37" s="270"/>
      <c r="H37" s="270"/>
      <c r="I37" s="270"/>
      <c r="J37" s="270"/>
      <c r="K37" s="382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67"/>
    </row>
    <row r="38" spans="1:24" ht="15.75" customHeight="1">
      <c r="A38" s="270"/>
      <c r="B38" s="270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67"/>
    </row>
    <row r="39" spans="1:24" ht="15.75" customHeight="1">
      <c r="A39" s="270"/>
      <c r="B39" s="270"/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67"/>
    </row>
    <row r="40" spans="1:24" ht="235.5" customHeight="1">
      <c r="A40" s="270"/>
      <c r="B40" s="270"/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  <c r="W40" s="270"/>
      <c r="X40" s="267"/>
    </row>
    <row r="41" spans="1:24" ht="15.75" customHeight="1">
      <c r="A41" s="267"/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71"/>
      <c r="P41" s="267"/>
      <c r="Q41" s="267"/>
      <c r="R41" s="267"/>
      <c r="S41" s="267"/>
      <c r="T41" s="267"/>
      <c r="U41" s="267"/>
      <c r="V41" s="267"/>
      <c r="W41" s="267"/>
      <c r="X41" s="267"/>
    </row>
    <row r="42" spans="1:24" ht="15.75" customHeight="1">
      <c r="A42" s="267"/>
      <c r="B42" s="267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71"/>
      <c r="P42" s="267"/>
      <c r="Q42" s="267"/>
      <c r="R42" s="267"/>
      <c r="S42" s="267"/>
      <c r="T42" s="267"/>
      <c r="U42" s="267"/>
      <c r="V42" s="267"/>
      <c r="W42" s="267"/>
      <c r="X42" s="267"/>
    </row>
    <row r="43" spans="1:24" ht="15.75" customHeight="1">
      <c r="A43" s="267"/>
      <c r="B43" s="267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71"/>
      <c r="P43" s="267"/>
      <c r="Q43" s="267"/>
      <c r="R43" s="267"/>
      <c r="S43" s="267"/>
      <c r="T43" s="267"/>
      <c r="U43" s="267"/>
      <c r="V43" s="267"/>
      <c r="W43" s="267"/>
      <c r="X43" s="267"/>
    </row>
    <row r="44" spans="1:24" ht="15.75" customHeight="1">
      <c r="A44" s="267"/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 s="271"/>
      <c r="P44" s="267"/>
      <c r="Q44" s="267"/>
      <c r="R44" s="267"/>
      <c r="S44" s="267"/>
      <c r="T44" s="267"/>
      <c r="U44" s="267"/>
      <c r="V44" s="267"/>
      <c r="W44" s="267"/>
      <c r="X44" s="267"/>
    </row>
    <row r="45" spans="1:24" ht="15.75" customHeight="1">
      <c r="A45" s="267"/>
      <c r="B45" s="267"/>
      <c r="C45" s="267"/>
      <c r="D45" s="267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71"/>
      <c r="P45" s="267"/>
      <c r="Q45" s="267"/>
      <c r="R45" s="267"/>
      <c r="S45" s="267"/>
      <c r="T45" s="267"/>
      <c r="U45" s="267"/>
      <c r="V45" s="267"/>
      <c r="W45" s="267"/>
      <c r="X45" s="267"/>
    </row>
    <row r="46" spans="1:24" ht="15.75" customHeight="1">
      <c r="A46" s="267"/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7"/>
      <c r="O46" s="271"/>
      <c r="P46" s="267"/>
      <c r="Q46" s="267"/>
      <c r="R46" s="267"/>
      <c r="S46" s="267"/>
      <c r="T46" s="267"/>
      <c r="U46" s="267"/>
      <c r="V46" s="267"/>
      <c r="W46" s="267"/>
      <c r="X46" s="267"/>
    </row>
    <row r="47" spans="1:24" ht="15.75" customHeight="1">
      <c r="A47" s="267"/>
      <c r="B47" s="267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71"/>
      <c r="P47" s="267"/>
      <c r="Q47" s="267"/>
      <c r="R47" s="267"/>
      <c r="S47" s="267"/>
      <c r="T47" s="267"/>
      <c r="U47" s="267"/>
      <c r="V47" s="267"/>
      <c r="W47" s="267"/>
      <c r="X47" s="267"/>
    </row>
    <row r="48" spans="1:24" ht="15.75" customHeight="1">
      <c r="A48" s="267"/>
      <c r="B48" s="267"/>
      <c r="C48" s="267"/>
      <c r="D48" s="267"/>
      <c r="E48" s="267"/>
      <c r="F48" s="267"/>
      <c r="G48" s="267"/>
      <c r="H48" s="267"/>
      <c r="I48" s="267"/>
      <c r="J48" s="267"/>
      <c r="K48" s="267"/>
      <c r="L48" s="267"/>
      <c r="M48" s="267"/>
      <c r="N48" s="267"/>
      <c r="O48" s="271"/>
      <c r="P48" s="267"/>
      <c r="Q48" s="267"/>
      <c r="R48" s="267"/>
      <c r="S48" s="267"/>
      <c r="T48" s="267"/>
      <c r="U48" s="267"/>
      <c r="V48" s="267"/>
      <c r="W48" s="267"/>
      <c r="X48" s="267"/>
    </row>
    <row r="49" spans="1:24" ht="15.75" customHeight="1">
      <c r="A49" s="267"/>
      <c r="B49" s="267"/>
      <c r="C49" s="267"/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71"/>
      <c r="P49" s="267"/>
      <c r="Q49" s="267"/>
      <c r="R49" s="267"/>
      <c r="S49" s="267"/>
      <c r="T49" s="267"/>
      <c r="U49" s="267"/>
      <c r="V49" s="267"/>
      <c r="W49" s="267"/>
      <c r="X49" s="267"/>
    </row>
    <row r="50" spans="1:24" ht="15.75" customHeight="1">
      <c r="A50" s="267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71"/>
      <c r="P50" s="267"/>
      <c r="Q50" s="267"/>
      <c r="R50" s="267"/>
      <c r="S50" s="267"/>
      <c r="T50" s="267"/>
      <c r="U50" s="267"/>
      <c r="V50" s="267"/>
      <c r="W50" s="267"/>
      <c r="X50" s="267"/>
    </row>
    <row r="51" spans="1:24" ht="15.75" customHeight="1">
      <c r="A51" s="267"/>
      <c r="B51" s="267"/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7"/>
      <c r="O51" s="271"/>
      <c r="P51" s="267"/>
      <c r="Q51" s="267"/>
      <c r="R51" s="267"/>
      <c r="S51" s="267"/>
      <c r="T51" s="267"/>
      <c r="U51" s="267"/>
      <c r="V51" s="267"/>
      <c r="W51" s="267"/>
      <c r="X51" s="267"/>
    </row>
    <row r="52" spans="1:24" ht="15.75" customHeight="1">
      <c r="A52" s="267"/>
      <c r="B52" s="267"/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7"/>
      <c r="O52" s="271"/>
      <c r="P52" s="267"/>
      <c r="Q52" s="267"/>
      <c r="R52" s="267"/>
      <c r="S52" s="267"/>
      <c r="T52" s="267"/>
      <c r="U52" s="267"/>
      <c r="V52" s="267"/>
      <c r="W52" s="267"/>
      <c r="X52" s="267"/>
    </row>
    <row r="53" spans="1:24" ht="15.75" customHeight="1">
      <c r="A53" s="267"/>
      <c r="B53" s="267"/>
      <c r="C53" s="267"/>
      <c r="D53" s="267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71"/>
      <c r="P53" s="267"/>
      <c r="Q53" s="267"/>
      <c r="R53" s="267"/>
      <c r="S53" s="267"/>
      <c r="T53" s="267"/>
      <c r="U53" s="267"/>
      <c r="V53" s="267"/>
      <c r="W53" s="267"/>
      <c r="X53" s="267"/>
    </row>
    <row r="54" spans="1:24" ht="15.75" customHeight="1">
      <c r="A54" s="267"/>
      <c r="B54" s="267"/>
      <c r="C54" s="267"/>
      <c r="D54" s="267"/>
      <c r="E54" s="267"/>
      <c r="F54" s="267"/>
      <c r="G54" s="267"/>
      <c r="H54" s="267"/>
      <c r="I54" s="267"/>
      <c r="J54" s="267"/>
      <c r="K54" s="267"/>
      <c r="L54" s="267"/>
      <c r="M54" s="267"/>
      <c r="N54" s="267"/>
      <c r="O54" s="271"/>
      <c r="P54" s="267"/>
      <c r="Q54" s="267"/>
      <c r="R54" s="267"/>
      <c r="S54" s="267"/>
      <c r="T54" s="267"/>
      <c r="U54" s="267"/>
      <c r="V54" s="267"/>
      <c r="W54" s="267"/>
      <c r="X54" s="267"/>
    </row>
    <row r="55" spans="1:24" ht="15.75" customHeight="1">
      <c r="A55" s="267"/>
      <c r="B55" s="267"/>
      <c r="C55" s="267"/>
      <c r="D55" s="267"/>
      <c r="E55" s="267"/>
      <c r="F55" s="267"/>
      <c r="G55" s="267"/>
      <c r="H55" s="267"/>
      <c r="I55" s="267"/>
      <c r="J55" s="267"/>
      <c r="K55" s="267"/>
      <c r="L55" s="267"/>
      <c r="M55" s="267"/>
      <c r="N55" s="267"/>
      <c r="O55" s="271"/>
      <c r="P55" s="267"/>
      <c r="Q55" s="267"/>
      <c r="R55" s="267"/>
      <c r="S55" s="267"/>
      <c r="T55" s="267"/>
      <c r="U55" s="267"/>
      <c r="V55" s="267"/>
      <c r="W55" s="267"/>
      <c r="X55" s="267"/>
    </row>
    <row r="56" spans="1:24" ht="15.75" customHeight="1">
      <c r="A56" s="267"/>
      <c r="B56" s="267"/>
      <c r="C56" s="267"/>
      <c r="D56" s="267"/>
      <c r="E56" s="267"/>
      <c r="F56" s="267"/>
      <c r="G56" s="267"/>
      <c r="H56" s="267"/>
      <c r="I56" s="267"/>
      <c r="J56" s="267"/>
      <c r="K56" s="267"/>
      <c r="L56" s="267"/>
      <c r="M56" s="267"/>
      <c r="N56" s="267"/>
      <c r="O56" s="271"/>
      <c r="P56" s="267"/>
      <c r="Q56" s="267"/>
      <c r="R56" s="267"/>
      <c r="S56" s="267"/>
      <c r="T56" s="267"/>
      <c r="U56" s="267"/>
      <c r="V56" s="267"/>
      <c r="W56" s="267"/>
      <c r="X56" s="267"/>
    </row>
    <row r="57" spans="1:24" ht="15.75" customHeight="1">
      <c r="A57" s="267"/>
      <c r="B57" s="267"/>
      <c r="C57" s="267"/>
      <c r="D57" s="267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71"/>
      <c r="P57" s="267"/>
      <c r="Q57" s="267"/>
      <c r="R57" s="267"/>
      <c r="S57" s="267"/>
      <c r="T57" s="267"/>
      <c r="U57" s="267"/>
      <c r="V57" s="267"/>
      <c r="W57" s="267"/>
      <c r="X57" s="267"/>
    </row>
    <row r="58" spans="1:24" ht="15.75" customHeight="1">
      <c r="A58" s="267"/>
      <c r="B58" s="267"/>
      <c r="C58" s="267"/>
      <c r="D58" s="267"/>
      <c r="E58" s="267"/>
      <c r="F58" s="267"/>
      <c r="G58" s="267"/>
      <c r="H58" s="267"/>
      <c r="I58" s="267"/>
      <c r="J58" s="267"/>
      <c r="K58" s="267"/>
      <c r="L58" s="267"/>
      <c r="M58" s="267"/>
      <c r="N58" s="267"/>
      <c r="O58" s="271"/>
      <c r="P58" s="267"/>
      <c r="Q58" s="267"/>
      <c r="R58" s="267"/>
      <c r="S58" s="267"/>
      <c r="T58" s="267"/>
      <c r="U58" s="267"/>
      <c r="V58" s="267"/>
      <c r="W58" s="267"/>
      <c r="X58" s="267"/>
    </row>
    <row r="59" spans="1:24" ht="15.75" customHeight="1">
      <c r="A59" s="267"/>
      <c r="B59" s="267"/>
      <c r="C59" s="267"/>
      <c r="D59" s="267"/>
      <c r="E59" s="267"/>
      <c r="F59" s="267"/>
      <c r="G59" s="267"/>
      <c r="H59" s="267"/>
      <c r="I59" s="267"/>
      <c r="J59" s="267"/>
      <c r="K59" s="267"/>
      <c r="L59" s="267"/>
      <c r="M59" s="267"/>
      <c r="N59" s="267"/>
      <c r="O59" s="271"/>
      <c r="P59" s="267"/>
      <c r="Q59" s="267"/>
      <c r="R59" s="267"/>
      <c r="S59" s="267"/>
      <c r="T59" s="267"/>
      <c r="U59" s="267"/>
      <c r="V59" s="267"/>
      <c r="W59" s="267"/>
      <c r="X59" s="267"/>
    </row>
    <row r="60" spans="1:24" ht="15.75" customHeight="1">
      <c r="A60" s="267"/>
      <c r="B60" s="267"/>
      <c r="C60" s="267"/>
      <c r="D60" s="267"/>
      <c r="E60" s="267"/>
      <c r="F60" s="267"/>
      <c r="G60" s="267"/>
      <c r="H60" s="267"/>
      <c r="I60" s="267"/>
      <c r="J60" s="267"/>
      <c r="K60" s="267"/>
      <c r="L60" s="267"/>
      <c r="M60" s="267"/>
      <c r="N60" s="267"/>
      <c r="O60" s="271"/>
      <c r="P60" s="267"/>
      <c r="Q60" s="267"/>
      <c r="R60" s="267"/>
      <c r="S60" s="267"/>
      <c r="T60" s="267"/>
      <c r="U60" s="267"/>
      <c r="V60" s="267"/>
      <c r="W60" s="267"/>
      <c r="X60" s="267"/>
    </row>
    <row r="61" spans="1:24" ht="15.75" customHeight="1">
      <c r="A61" s="267"/>
      <c r="B61" s="267"/>
      <c r="C61" s="267"/>
      <c r="D61" s="267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71"/>
      <c r="P61" s="267"/>
      <c r="Q61" s="267"/>
      <c r="R61" s="267"/>
      <c r="S61" s="267"/>
      <c r="T61" s="267"/>
      <c r="U61" s="267"/>
      <c r="V61" s="267"/>
      <c r="W61" s="267"/>
      <c r="X61" s="267"/>
    </row>
    <row r="62" spans="1:24" ht="15.75" customHeight="1">
      <c r="A62" s="267"/>
      <c r="B62" s="267"/>
      <c r="C62" s="267"/>
      <c r="D62" s="267"/>
      <c r="E62" s="267"/>
      <c r="F62" s="267"/>
      <c r="G62" s="267"/>
      <c r="H62" s="267"/>
      <c r="I62" s="267"/>
      <c r="J62" s="267"/>
      <c r="K62" s="267"/>
      <c r="L62" s="267"/>
      <c r="M62" s="267"/>
      <c r="N62" s="267"/>
      <c r="O62" s="271"/>
      <c r="P62" s="267"/>
      <c r="Q62" s="267"/>
      <c r="R62" s="267"/>
      <c r="S62" s="267"/>
      <c r="T62" s="267"/>
      <c r="U62" s="267"/>
      <c r="V62" s="267"/>
      <c r="W62" s="267"/>
      <c r="X62" s="267"/>
    </row>
    <row r="63" spans="1:24" ht="15.75" customHeight="1">
      <c r="A63" s="267"/>
      <c r="B63" s="267"/>
      <c r="C63" s="267"/>
      <c r="D63" s="267"/>
      <c r="E63" s="267"/>
      <c r="F63" s="267"/>
      <c r="G63" s="267"/>
      <c r="H63" s="267"/>
      <c r="I63" s="267"/>
      <c r="J63" s="267"/>
      <c r="K63" s="267"/>
      <c r="L63" s="267"/>
      <c r="M63" s="267"/>
      <c r="N63" s="267"/>
      <c r="O63" s="271"/>
      <c r="P63" s="267"/>
      <c r="Q63" s="267"/>
      <c r="R63" s="267"/>
      <c r="S63" s="267"/>
      <c r="T63" s="267"/>
      <c r="U63" s="267"/>
      <c r="V63" s="267"/>
      <c r="W63" s="267"/>
      <c r="X63" s="267"/>
    </row>
    <row r="64" spans="1:24" ht="15.75" customHeight="1">
      <c r="A64" s="267"/>
      <c r="B64" s="267"/>
      <c r="C64" s="267"/>
      <c r="D64" s="267"/>
      <c r="E64" s="267"/>
      <c r="F64" s="267"/>
      <c r="G64" s="267"/>
      <c r="H64" s="267"/>
      <c r="I64" s="267"/>
      <c r="J64" s="267"/>
      <c r="K64" s="267"/>
      <c r="L64" s="267"/>
      <c r="M64" s="267"/>
      <c r="N64" s="267"/>
      <c r="O64" s="271"/>
      <c r="P64" s="267"/>
      <c r="Q64" s="267"/>
      <c r="R64" s="267"/>
      <c r="S64" s="267"/>
      <c r="T64" s="267"/>
      <c r="U64" s="267"/>
      <c r="V64" s="267"/>
      <c r="W64" s="267"/>
      <c r="X64" s="267"/>
    </row>
    <row r="65" spans="1:24" ht="15.75" customHeight="1">
      <c r="A65" s="267"/>
      <c r="B65" s="267"/>
      <c r="C65" s="267"/>
      <c r="D65" s="267"/>
      <c r="E65" s="267"/>
      <c r="F65" s="267"/>
      <c r="G65" s="267"/>
      <c r="H65" s="267"/>
      <c r="I65" s="267"/>
      <c r="J65" s="267"/>
      <c r="K65" s="267"/>
      <c r="L65" s="267"/>
      <c r="M65" s="267"/>
      <c r="N65" s="267"/>
      <c r="O65" s="271"/>
      <c r="P65" s="267"/>
      <c r="Q65" s="267"/>
      <c r="R65" s="267"/>
      <c r="S65" s="267"/>
      <c r="T65" s="267"/>
      <c r="U65" s="267"/>
      <c r="V65" s="267"/>
      <c r="W65" s="267"/>
      <c r="X65" s="267"/>
    </row>
    <row r="66" spans="1:24" ht="15.75" customHeight="1">
      <c r="A66" s="267"/>
      <c r="B66" s="267"/>
      <c r="C66" s="267"/>
      <c r="D66" s="267"/>
      <c r="E66" s="267"/>
      <c r="F66" s="267"/>
      <c r="G66" s="267"/>
      <c r="H66" s="267"/>
      <c r="I66" s="267"/>
      <c r="J66" s="267"/>
      <c r="K66" s="267"/>
      <c r="L66" s="267"/>
      <c r="M66" s="267"/>
      <c r="N66" s="267"/>
      <c r="O66" s="271"/>
      <c r="P66" s="267"/>
      <c r="Q66" s="267"/>
      <c r="R66" s="267"/>
      <c r="S66" s="267"/>
      <c r="T66" s="267"/>
      <c r="U66" s="267"/>
      <c r="V66" s="267"/>
      <c r="W66" s="267"/>
      <c r="X66" s="267"/>
    </row>
    <row r="67" spans="1:24" ht="15.75" customHeight="1">
      <c r="A67" s="267"/>
      <c r="B67" s="267"/>
      <c r="C67" s="267"/>
      <c r="D67" s="267"/>
      <c r="E67" s="267"/>
      <c r="F67" s="267"/>
      <c r="G67" s="267"/>
      <c r="H67" s="267"/>
      <c r="I67" s="267"/>
      <c r="J67" s="267"/>
      <c r="K67" s="267"/>
      <c r="L67" s="267"/>
      <c r="M67" s="267"/>
      <c r="N67" s="267"/>
      <c r="O67" s="271"/>
      <c r="P67" s="267"/>
      <c r="Q67" s="267"/>
      <c r="R67" s="267"/>
      <c r="S67" s="267"/>
      <c r="T67" s="267"/>
      <c r="U67" s="267"/>
      <c r="V67" s="267"/>
      <c r="W67" s="267"/>
      <c r="X67" s="267"/>
    </row>
    <row r="68" spans="1:24" ht="15.75" customHeight="1">
      <c r="A68" s="267"/>
      <c r="B68" s="267"/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271"/>
      <c r="P68" s="267"/>
      <c r="Q68" s="267"/>
      <c r="R68" s="267"/>
      <c r="S68" s="267"/>
      <c r="T68" s="267"/>
      <c r="U68" s="267"/>
      <c r="V68" s="267"/>
      <c r="W68" s="267"/>
      <c r="X68" s="267"/>
    </row>
    <row r="69" spans="1:24" ht="15.75" customHeight="1">
      <c r="A69" s="267"/>
      <c r="B69" s="267"/>
      <c r="C69" s="267"/>
      <c r="D69" s="267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71"/>
      <c r="P69" s="267"/>
      <c r="Q69" s="267"/>
      <c r="R69" s="267"/>
      <c r="S69" s="267"/>
      <c r="T69" s="267"/>
      <c r="U69" s="267"/>
      <c r="V69" s="267"/>
      <c r="W69" s="267"/>
      <c r="X69" s="267"/>
    </row>
    <row r="70" spans="1:24" ht="15.75" customHeight="1">
      <c r="A70" s="267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71"/>
      <c r="P70" s="267"/>
      <c r="Q70" s="267"/>
      <c r="R70" s="267"/>
      <c r="S70" s="267"/>
      <c r="T70" s="267"/>
      <c r="U70" s="267"/>
      <c r="V70" s="267"/>
      <c r="W70" s="267"/>
      <c r="X70" s="267"/>
    </row>
    <row r="71" spans="1:24" ht="15.75" customHeight="1">
      <c r="A71" s="267"/>
      <c r="B71" s="267"/>
      <c r="C71" s="267"/>
      <c r="D71" s="267"/>
      <c r="E71" s="267"/>
      <c r="F71" s="267"/>
      <c r="G71" s="267"/>
      <c r="H71" s="267"/>
      <c r="I71" s="267"/>
      <c r="J71" s="267"/>
      <c r="K71" s="267"/>
      <c r="L71" s="267"/>
      <c r="M71" s="267"/>
      <c r="N71" s="267"/>
      <c r="O71" s="271"/>
      <c r="P71" s="267"/>
      <c r="Q71" s="267"/>
      <c r="R71" s="267"/>
      <c r="S71" s="267"/>
      <c r="T71" s="267"/>
      <c r="U71" s="267"/>
      <c r="V71" s="267"/>
      <c r="W71" s="267"/>
      <c r="X71" s="267"/>
    </row>
    <row r="72" spans="1:24" ht="15.75" customHeight="1">
      <c r="A72" s="267"/>
      <c r="B72" s="267"/>
      <c r="C72" s="267"/>
      <c r="D72" s="267"/>
      <c r="E72" s="267"/>
      <c r="F72" s="267"/>
      <c r="G72" s="267"/>
      <c r="H72" s="267"/>
      <c r="I72" s="267"/>
      <c r="J72" s="267"/>
      <c r="K72" s="267"/>
      <c r="L72" s="267"/>
      <c r="M72" s="267"/>
      <c r="N72" s="267"/>
      <c r="O72" s="271"/>
      <c r="P72" s="267"/>
      <c r="Q72" s="267"/>
      <c r="R72" s="267"/>
      <c r="S72" s="267"/>
      <c r="T72" s="267"/>
      <c r="U72" s="267"/>
      <c r="V72" s="267"/>
      <c r="W72" s="267"/>
      <c r="X72" s="267"/>
    </row>
    <row r="73" spans="1:24" ht="15.75" customHeight="1">
      <c r="A73" s="267"/>
      <c r="B73" s="267"/>
      <c r="C73" s="267"/>
      <c r="D73" s="267"/>
      <c r="E73" s="267"/>
      <c r="F73" s="267"/>
      <c r="G73" s="267"/>
      <c r="H73" s="267"/>
      <c r="I73" s="267"/>
      <c r="J73" s="267"/>
      <c r="K73" s="267"/>
      <c r="L73" s="267"/>
      <c r="M73" s="267"/>
      <c r="N73" s="267"/>
      <c r="O73" s="271"/>
      <c r="P73" s="267"/>
      <c r="Q73" s="267"/>
      <c r="R73" s="267"/>
      <c r="S73" s="267"/>
      <c r="T73" s="267"/>
      <c r="U73" s="267"/>
      <c r="V73" s="267"/>
      <c r="W73" s="267"/>
      <c r="X73" s="267"/>
    </row>
    <row r="74" spans="1:24" ht="15.75" customHeight="1">
      <c r="A74" s="267"/>
      <c r="B74" s="267"/>
      <c r="C74" s="267"/>
      <c r="D74" s="267"/>
      <c r="E74" s="267"/>
      <c r="F74" s="267"/>
      <c r="G74" s="267"/>
      <c r="H74" s="267"/>
      <c r="I74" s="267"/>
      <c r="J74" s="267"/>
      <c r="K74" s="267"/>
      <c r="L74" s="267"/>
      <c r="M74" s="267"/>
      <c r="N74" s="267"/>
      <c r="O74" s="271"/>
      <c r="P74" s="267"/>
      <c r="Q74" s="267"/>
      <c r="R74" s="267"/>
      <c r="S74" s="267"/>
      <c r="T74" s="267"/>
      <c r="U74" s="267"/>
      <c r="V74" s="267"/>
      <c r="W74" s="267"/>
      <c r="X74" s="267"/>
    </row>
    <row r="75" spans="1:24" ht="15.75" customHeight="1">
      <c r="A75" s="267"/>
      <c r="B75" s="267"/>
      <c r="C75" s="267"/>
      <c r="D75" s="267"/>
      <c r="E75" s="267"/>
      <c r="F75" s="267"/>
      <c r="G75" s="267"/>
      <c r="H75" s="267"/>
      <c r="I75" s="267"/>
      <c r="J75" s="267"/>
      <c r="K75" s="267"/>
      <c r="L75" s="267"/>
      <c r="M75" s="267"/>
      <c r="N75" s="267"/>
      <c r="O75" s="271"/>
      <c r="P75" s="267"/>
      <c r="Q75" s="267"/>
      <c r="R75" s="267"/>
      <c r="S75" s="267"/>
      <c r="T75" s="267"/>
      <c r="U75" s="267"/>
      <c r="V75" s="267"/>
      <c r="W75" s="267"/>
      <c r="X75" s="267"/>
    </row>
    <row r="76" spans="1:24" ht="15.75" customHeight="1">
      <c r="A76" s="267"/>
      <c r="B76" s="267"/>
      <c r="C76" s="267"/>
      <c r="D76" s="267"/>
      <c r="E76" s="267"/>
      <c r="F76" s="267"/>
      <c r="G76" s="267"/>
      <c r="H76" s="267"/>
      <c r="I76" s="267"/>
      <c r="J76" s="267"/>
      <c r="K76" s="267"/>
      <c r="L76" s="267"/>
      <c r="M76" s="267"/>
      <c r="N76" s="267"/>
      <c r="O76" s="271"/>
      <c r="P76" s="267"/>
      <c r="Q76" s="267"/>
      <c r="R76" s="267"/>
      <c r="S76" s="267"/>
      <c r="T76" s="267"/>
      <c r="U76" s="267"/>
      <c r="V76" s="267"/>
      <c r="W76" s="267"/>
      <c r="X76" s="267"/>
    </row>
    <row r="77" spans="1:24" ht="15.75" customHeight="1">
      <c r="A77" s="267"/>
      <c r="B77" s="267"/>
      <c r="C77" s="267"/>
      <c r="D77" s="267"/>
      <c r="E77" s="267"/>
      <c r="F77" s="267"/>
      <c r="G77" s="267"/>
      <c r="H77" s="267"/>
      <c r="I77" s="267"/>
      <c r="J77" s="267"/>
      <c r="K77" s="267"/>
      <c r="L77" s="267"/>
      <c r="M77" s="267"/>
      <c r="N77" s="267"/>
      <c r="O77" s="271"/>
      <c r="P77" s="267"/>
      <c r="Q77" s="267"/>
      <c r="R77" s="267"/>
      <c r="S77" s="267"/>
      <c r="T77" s="267"/>
      <c r="U77" s="267"/>
      <c r="V77" s="267"/>
      <c r="W77" s="267"/>
      <c r="X77" s="267"/>
    </row>
    <row r="78" spans="1:24" ht="15.75" customHeight="1">
      <c r="A78" s="267"/>
      <c r="B78" s="267"/>
      <c r="C78" s="267"/>
      <c r="D78" s="267"/>
      <c r="E78" s="267"/>
      <c r="F78" s="267"/>
      <c r="G78" s="267"/>
      <c r="H78" s="267"/>
      <c r="I78" s="267"/>
      <c r="J78" s="267"/>
      <c r="K78" s="267"/>
      <c r="L78" s="267"/>
      <c r="M78" s="267"/>
      <c r="N78" s="267"/>
      <c r="O78" s="271"/>
      <c r="P78" s="267"/>
      <c r="Q78" s="267"/>
      <c r="R78" s="267"/>
      <c r="S78" s="267"/>
      <c r="T78" s="267"/>
      <c r="U78" s="267"/>
      <c r="V78" s="267"/>
      <c r="W78" s="267"/>
      <c r="X78" s="267"/>
    </row>
    <row r="79" spans="1:24" ht="15.75" customHeight="1">
      <c r="A79" s="267"/>
      <c r="B79" s="267"/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71"/>
      <c r="P79" s="267"/>
      <c r="Q79" s="267"/>
      <c r="R79" s="267"/>
      <c r="S79" s="267"/>
      <c r="T79" s="267"/>
      <c r="U79" s="267"/>
      <c r="V79" s="267"/>
      <c r="W79" s="267"/>
      <c r="X79" s="267"/>
    </row>
    <row r="80" spans="1:24" ht="15.75" customHeight="1">
      <c r="A80" s="267"/>
      <c r="B80" s="267"/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71"/>
      <c r="P80" s="267"/>
      <c r="Q80" s="267"/>
      <c r="R80" s="267"/>
      <c r="S80" s="267"/>
      <c r="T80" s="267"/>
      <c r="U80" s="267"/>
      <c r="V80" s="267"/>
      <c r="W80" s="267"/>
      <c r="X80" s="267"/>
    </row>
    <row r="81" spans="1:24" ht="15.75" customHeight="1">
      <c r="A81" s="267"/>
      <c r="B81" s="267"/>
      <c r="C81" s="267"/>
      <c r="D81" s="267"/>
      <c r="E81" s="267"/>
      <c r="F81" s="267"/>
      <c r="G81" s="267"/>
      <c r="H81" s="267"/>
      <c r="I81" s="267"/>
      <c r="J81" s="267"/>
      <c r="K81" s="267"/>
      <c r="L81" s="267"/>
      <c r="M81" s="267"/>
      <c r="N81" s="267"/>
      <c r="O81" s="271"/>
      <c r="P81" s="267"/>
      <c r="Q81" s="267"/>
      <c r="R81" s="267"/>
      <c r="S81" s="267"/>
      <c r="T81" s="267"/>
      <c r="U81" s="267"/>
      <c r="V81" s="267"/>
      <c r="W81" s="267"/>
      <c r="X81" s="267"/>
    </row>
    <row r="82" spans="1:24" ht="15.75" customHeight="1">
      <c r="A82" s="267"/>
      <c r="B82" s="267"/>
      <c r="C82" s="267"/>
      <c r="D82" s="267"/>
      <c r="E82" s="267"/>
      <c r="F82" s="267"/>
      <c r="G82" s="267"/>
      <c r="H82" s="267"/>
      <c r="I82" s="267"/>
      <c r="J82" s="267"/>
      <c r="K82" s="267"/>
      <c r="L82" s="267"/>
      <c r="M82" s="267"/>
      <c r="N82" s="267"/>
      <c r="O82" s="271"/>
      <c r="P82" s="267"/>
      <c r="Q82" s="267"/>
      <c r="R82" s="267"/>
      <c r="S82" s="267"/>
      <c r="T82" s="267"/>
      <c r="U82" s="267"/>
      <c r="V82" s="267"/>
      <c r="W82" s="267"/>
      <c r="X82" s="267"/>
    </row>
    <row r="83" spans="1:24" ht="15.75" customHeight="1">
      <c r="A83" s="267"/>
      <c r="B83" s="267"/>
      <c r="C83" s="267"/>
      <c r="D83" s="267"/>
      <c r="E83" s="267"/>
      <c r="F83" s="267"/>
      <c r="G83" s="267"/>
      <c r="H83" s="267"/>
      <c r="I83" s="267"/>
      <c r="J83" s="267"/>
      <c r="K83" s="267"/>
      <c r="L83" s="267"/>
      <c r="M83" s="267"/>
      <c r="N83" s="267"/>
      <c r="O83" s="271"/>
      <c r="P83" s="267"/>
      <c r="Q83" s="267"/>
      <c r="R83" s="267"/>
      <c r="S83" s="267"/>
      <c r="T83" s="267"/>
      <c r="U83" s="267"/>
      <c r="V83" s="267"/>
      <c r="W83" s="267"/>
      <c r="X83" s="267"/>
    </row>
    <row r="84" spans="1:24" ht="15.75" customHeight="1">
      <c r="A84" s="267"/>
      <c r="B84" s="267"/>
      <c r="C84" s="267"/>
      <c r="D84" s="267"/>
      <c r="E84" s="267"/>
      <c r="F84" s="267"/>
      <c r="G84" s="267"/>
      <c r="H84" s="267"/>
      <c r="I84" s="267"/>
      <c r="J84" s="267"/>
      <c r="K84" s="267"/>
      <c r="L84" s="267"/>
      <c r="M84" s="267"/>
      <c r="N84" s="267"/>
      <c r="O84" s="271"/>
      <c r="P84" s="267"/>
      <c r="Q84" s="267"/>
      <c r="R84" s="267"/>
      <c r="S84" s="267"/>
      <c r="T84" s="267"/>
      <c r="U84" s="267"/>
      <c r="V84" s="267"/>
      <c r="W84" s="267"/>
      <c r="X84" s="267"/>
    </row>
    <row r="85" spans="1:24" ht="15.75" customHeight="1">
      <c r="A85" s="267"/>
      <c r="B85" s="267"/>
      <c r="C85" s="267"/>
      <c r="D85" s="267"/>
      <c r="E85" s="267"/>
      <c r="F85" s="267"/>
      <c r="G85" s="267"/>
      <c r="H85" s="267"/>
      <c r="I85" s="267"/>
      <c r="J85" s="267"/>
      <c r="K85" s="267"/>
      <c r="L85" s="267"/>
      <c r="M85" s="267"/>
      <c r="N85" s="267"/>
      <c r="O85" s="271"/>
      <c r="P85" s="267"/>
      <c r="Q85" s="267"/>
      <c r="R85" s="267"/>
      <c r="S85" s="267"/>
      <c r="T85" s="267"/>
      <c r="U85" s="267"/>
      <c r="V85" s="267"/>
      <c r="W85" s="267"/>
      <c r="X85" s="267"/>
    </row>
    <row r="86" spans="1:24" ht="15.75" customHeight="1">
      <c r="A86" s="267"/>
      <c r="B86" s="267"/>
      <c r="C86" s="267"/>
      <c r="D86" s="267"/>
      <c r="E86" s="267"/>
      <c r="F86" s="267"/>
      <c r="G86" s="267"/>
      <c r="H86" s="267"/>
      <c r="I86" s="267"/>
      <c r="J86" s="267"/>
      <c r="K86" s="267"/>
      <c r="L86" s="267"/>
      <c r="M86" s="267"/>
      <c r="N86" s="267"/>
      <c r="O86" s="271"/>
      <c r="P86" s="267"/>
      <c r="Q86" s="267"/>
      <c r="R86" s="267"/>
      <c r="S86" s="267"/>
      <c r="T86" s="267"/>
      <c r="U86" s="267"/>
      <c r="V86" s="267"/>
      <c r="W86" s="267"/>
      <c r="X86" s="267"/>
    </row>
    <row r="87" spans="1:24" ht="15.75" customHeight="1">
      <c r="A87" s="267"/>
      <c r="B87" s="267"/>
      <c r="C87" s="267"/>
      <c r="D87" s="267"/>
      <c r="E87" s="267"/>
      <c r="F87" s="267"/>
      <c r="G87" s="267"/>
      <c r="H87" s="267"/>
      <c r="I87" s="267"/>
      <c r="J87" s="267"/>
      <c r="K87" s="267"/>
      <c r="L87" s="267"/>
      <c r="M87" s="267"/>
      <c r="N87" s="267"/>
      <c r="O87" s="271"/>
      <c r="P87" s="267"/>
      <c r="Q87" s="267"/>
      <c r="R87" s="267"/>
      <c r="S87" s="267"/>
      <c r="T87" s="267"/>
      <c r="U87" s="267"/>
      <c r="V87" s="267"/>
      <c r="W87" s="267"/>
      <c r="X87" s="267"/>
    </row>
    <row r="88" spans="1:24" ht="15.75" customHeight="1">
      <c r="A88" s="267"/>
      <c r="B88" s="267"/>
      <c r="C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  <c r="N88" s="267"/>
      <c r="O88" s="271"/>
      <c r="P88" s="267"/>
      <c r="Q88" s="267"/>
      <c r="R88" s="267"/>
      <c r="S88" s="267"/>
      <c r="T88" s="267"/>
      <c r="U88" s="267"/>
      <c r="V88" s="267"/>
      <c r="W88" s="267"/>
      <c r="X88" s="267"/>
    </row>
    <row r="89" spans="1:24" ht="15.75" customHeight="1">
      <c r="A89" s="267"/>
      <c r="B89" s="267"/>
      <c r="C89" s="267"/>
      <c r="D89" s="267"/>
      <c r="E89" s="267"/>
      <c r="F89" s="267"/>
      <c r="G89" s="267"/>
      <c r="H89" s="267"/>
      <c r="I89" s="267"/>
      <c r="J89" s="267"/>
      <c r="K89" s="267"/>
      <c r="L89" s="267"/>
      <c r="M89" s="267"/>
      <c r="N89" s="267"/>
      <c r="O89" s="271"/>
      <c r="P89" s="267"/>
      <c r="Q89" s="267"/>
      <c r="R89" s="267"/>
      <c r="S89" s="267"/>
      <c r="T89" s="267"/>
      <c r="U89" s="267"/>
      <c r="V89" s="267"/>
      <c r="W89" s="267"/>
      <c r="X89" s="267"/>
    </row>
    <row r="90" spans="1:24" ht="15.75" customHeight="1">
      <c r="A90" s="267"/>
      <c r="B90" s="267"/>
      <c r="C90" s="267"/>
      <c r="D90" s="267"/>
      <c r="E90" s="267"/>
      <c r="F90" s="267"/>
      <c r="G90" s="267"/>
      <c r="H90" s="267"/>
      <c r="I90" s="267"/>
      <c r="J90" s="267"/>
      <c r="K90" s="267"/>
      <c r="L90" s="267"/>
      <c r="M90" s="267"/>
      <c r="N90" s="267"/>
      <c r="O90" s="271"/>
      <c r="P90" s="267"/>
      <c r="Q90" s="267"/>
      <c r="R90" s="267"/>
      <c r="S90" s="267"/>
      <c r="T90" s="267"/>
      <c r="U90" s="267"/>
      <c r="V90" s="267"/>
      <c r="W90" s="267"/>
      <c r="X90" s="267"/>
    </row>
    <row r="91" spans="1:24" ht="15.75" customHeight="1">
      <c r="A91" s="267"/>
      <c r="B91" s="267"/>
      <c r="C91" s="267"/>
      <c r="D91" s="267"/>
      <c r="E91" s="267"/>
      <c r="F91" s="267"/>
      <c r="G91" s="267"/>
      <c r="H91" s="267"/>
      <c r="I91" s="267"/>
      <c r="J91" s="267"/>
      <c r="K91" s="267"/>
      <c r="L91" s="267"/>
      <c r="M91" s="267"/>
      <c r="N91" s="267"/>
      <c r="O91" s="271"/>
      <c r="P91" s="267"/>
      <c r="Q91" s="267"/>
      <c r="R91" s="267"/>
      <c r="S91" s="267"/>
      <c r="T91" s="267"/>
      <c r="U91" s="267"/>
      <c r="V91" s="267"/>
      <c r="W91" s="267"/>
      <c r="X91" s="267"/>
    </row>
    <row r="92" spans="1:24" ht="15.75" customHeight="1">
      <c r="A92" s="267"/>
      <c r="B92" s="267"/>
      <c r="C92" s="267"/>
      <c r="D92" s="267"/>
      <c r="E92" s="267"/>
      <c r="F92" s="267"/>
      <c r="G92" s="267"/>
      <c r="H92" s="267"/>
      <c r="I92" s="267"/>
      <c r="J92" s="267"/>
      <c r="K92" s="267"/>
      <c r="L92" s="267"/>
      <c r="M92" s="267"/>
      <c r="N92" s="267"/>
      <c r="O92" s="271"/>
      <c r="P92" s="267"/>
      <c r="Q92" s="267"/>
      <c r="R92" s="267"/>
      <c r="S92" s="267"/>
      <c r="T92" s="267"/>
      <c r="U92" s="267"/>
      <c r="V92" s="267"/>
      <c r="W92" s="267"/>
      <c r="X92" s="267"/>
    </row>
    <row r="93" spans="1:24" ht="15.75" customHeight="1">
      <c r="A93" s="267"/>
      <c r="B93" s="267"/>
      <c r="C93" s="267"/>
      <c r="D93" s="267"/>
      <c r="E93" s="267"/>
      <c r="F93" s="267"/>
      <c r="G93" s="267"/>
      <c r="H93" s="267"/>
      <c r="I93" s="267"/>
      <c r="J93" s="267"/>
      <c r="K93" s="267"/>
      <c r="L93" s="267"/>
      <c r="M93" s="267"/>
      <c r="N93" s="267"/>
      <c r="O93" s="271"/>
      <c r="P93" s="267"/>
      <c r="Q93" s="267"/>
      <c r="R93" s="267"/>
      <c r="S93" s="267"/>
      <c r="T93" s="267"/>
      <c r="U93" s="267"/>
      <c r="V93" s="267"/>
      <c r="W93" s="267"/>
      <c r="X93" s="267"/>
    </row>
    <row r="94" spans="1:24" ht="15.75" customHeight="1">
      <c r="A94" s="267"/>
      <c r="B94" s="267"/>
      <c r="C94" s="267"/>
      <c r="D94" s="267"/>
      <c r="E94" s="267"/>
      <c r="F94" s="267"/>
      <c r="G94" s="267"/>
      <c r="H94" s="267"/>
      <c r="I94" s="267"/>
      <c r="J94" s="267"/>
      <c r="K94" s="267"/>
      <c r="L94" s="267"/>
      <c r="M94" s="267"/>
      <c r="N94" s="267"/>
      <c r="O94" s="271"/>
      <c r="P94" s="267"/>
      <c r="Q94" s="267"/>
      <c r="R94" s="267"/>
      <c r="S94" s="267"/>
      <c r="T94" s="267"/>
      <c r="U94" s="267"/>
      <c r="V94" s="267"/>
      <c r="W94" s="267"/>
      <c r="X94" s="267"/>
    </row>
    <row r="95" spans="1:24" ht="15.75" customHeight="1">
      <c r="A95" s="267"/>
      <c r="B95" s="267"/>
      <c r="C95" s="267"/>
      <c r="D95" s="267"/>
      <c r="E95" s="267"/>
      <c r="F95" s="267"/>
      <c r="G95" s="267"/>
      <c r="H95" s="267"/>
      <c r="I95" s="267"/>
      <c r="J95" s="267"/>
      <c r="K95" s="267"/>
      <c r="L95" s="267"/>
      <c r="M95" s="267"/>
      <c r="N95" s="267"/>
      <c r="O95" s="271"/>
      <c r="P95" s="267"/>
      <c r="Q95" s="267"/>
      <c r="R95" s="267"/>
      <c r="S95" s="267"/>
      <c r="T95" s="267"/>
      <c r="U95" s="267"/>
      <c r="V95" s="267"/>
      <c r="W95" s="267"/>
      <c r="X95" s="267"/>
    </row>
    <row r="96" spans="1:24" ht="15.75" customHeight="1">
      <c r="A96" s="267"/>
      <c r="B96" s="267"/>
      <c r="C96" s="267"/>
      <c r="D96" s="267"/>
      <c r="E96" s="267"/>
      <c r="F96" s="267"/>
      <c r="G96" s="267"/>
      <c r="H96" s="267"/>
      <c r="I96" s="267"/>
      <c r="J96" s="267"/>
      <c r="K96" s="267"/>
      <c r="L96" s="267"/>
      <c r="M96" s="267"/>
      <c r="N96" s="267"/>
      <c r="O96" s="271"/>
      <c r="P96" s="267"/>
      <c r="Q96" s="267"/>
      <c r="R96" s="267"/>
      <c r="S96" s="267"/>
      <c r="T96" s="267"/>
      <c r="U96" s="267"/>
      <c r="V96" s="267"/>
      <c r="W96" s="267"/>
      <c r="X96" s="267"/>
    </row>
    <row r="97" spans="1:24" ht="15.75" customHeight="1">
      <c r="A97" s="267"/>
      <c r="B97" s="267"/>
      <c r="C97" s="267"/>
      <c r="D97" s="267"/>
      <c r="E97" s="267"/>
      <c r="F97" s="267"/>
      <c r="G97" s="267"/>
      <c r="H97" s="267"/>
      <c r="I97" s="267"/>
      <c r="J97" s="267"/>
      <c r="K97" s="267"/>
      <c r="L97" s="267"/>
      <c r="M97" s="267"/>
      <c r="N97" s="267"/>
      <c r="O97" s="271"/>
      <c r="P97" s="267"/>
      <c r="Q97" s="267"/>
      <c r="R97" s="267"/>
      <c r="S97" s="267"/>
      <c r="T97" s="267"/>
      <c r="U97" s="267"/>
      <c r="V97" s="267"/>
      <c r="W97" s="267"/>
      <c r="X97" s="267"/>
    </row>
    <row r="98" spans="1:24" ht="15.75" customHeight="1">
      <c r="A98" s="267"/>
      <c r="B98" s="267"/>
      <c r="C98" s="267"/>
      <c r="D98" s="267"/>
      <c r="E98" s="267"/>
      <c r="F98" s="267"/>
      <c r="G98" s="267"/>
      <c r="H98" s="267"/>
      <c r="I98" s="267"/>
      <c r="J98" s="267"/>
      <c r="K98" s="267"/>
      <c r="L98" s="267"/>
      <c r="M98" s="267"/>
      <c r="N98" s="267"/>
      <c r="O98" s="271"/>
      <c r="P98" s="267"/>
      <c r="Q98" s="267"/>
      <c r="R98" s="267"/>
      <c r="S98" s="267"/>
      <c r="T98" s="267"/>
      <c r="U98" s="267"/>
      <c r="V98" s="267"/>
      <c r="W98" s="267"/>
      <c r="X98" s="267"/>
    </row>
    <row r="99" spans="1:24" ht="15.75" customHeight="1">
      <c r="A99" s="267"/>
      <c r="B99" s="267"/>
      <c r="C99" s="267"/>
      <c r="D99" s="267"/>
      <c r="E99" s="267"/>
      <c r="F99" s="267"/>
      <c r="G99" s="267"/>
      <c r="H99" s="267"/>
      <c r="I99" s="267"/>
      <c r="J99" s="267"/>
      <c r="K99" s="267"/>
      <c r="L99" s="267"/>
      <c r="M99" s="267"/>
      <c r="N99" s="267"/>
      <c r="O99" s="271"/>
      <c r="P99" s="267"/>
      <c r="Q99" s="267"/>
      <c r="R99" s="267"/>
      <c r="S99" s="267"/>
      <c r="T99" s="267"/>
      <c r="U99" s="267"/>
      <c r="V99" s="267"/>
      <c r="W99" s="267"/>
      <c r="X99" s="267"/>
    </row>
    <row r="100" spans="1:24" ht="15.75" customHeight="1">
      <c r="A100" s="267"/>
      <c r="B100" s="267"/>
      <c r="C100" s="267"/>
      <c r="D100" s="267"/>
      <c r="E100" s="267"/>
      <c r="F100" s="267"/>
      <c r="G100" s="267"/>
      <c r="H100" s="267"/>
      <c r="I100" s="267"/>
      <c r="J100" s="267"/>
      <c r="K100" s="267"/>
      <c r="L100" s="267"/>
      <c r="M100" s="267"/>
      <c r="N100" s="267"/>
      <c r="O100" s="271"/>
      <c r="P100" s="267"/>
      <c r="Q100" s="267"/>
      <c r="R100" s="267"/>
      <c r="S100" s="267"/>
      <c r="T100" s="267"/>
      <c r="U100" s="267"/>
      <c r="V100" s="267"/>
      <c r="W100" s="267"/>
      <c r="X100" s="267"/>
    </row>
  </sheetData>
  <mergeCells count="17">
    <mergeCell ref="N6:O6"/>
    <mergeCell ref="P6:P7"/>
    <mergeCell ref="Q6:U6"/>
    <mergeCell ref="V6:V7"/>
    <mergeCell ref="W6:W7"/>
    <mergeCell ref="A37:J40"/>
    <mergeCell ref="K37:W40"/>
    <mergeCell ref="A1:W1"/>
    <mergeCell ref="B2:C2"/>
    <mergeCell ref="B3:C3"/>
    <mergeCell ref="B4:C4"/>
    <mergeCell ref="B5:C5"/>
    <mergeCell ref="A6:A7"/>
    <mergeCell ref="B6:B7"/>
    <mergeCell ref="C6:F6"/>
    <mergeCell ref="G6:H6"/>
    <mergeCell ref="I6:M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Infraestrutura</vt:lpstr>
      <vt:lpstr>1° TRI 2022</vt:lpstr>
      <vt:lpstr>2° TRI 2022</vt:lpstr>
      <vt:lpstr>3° TRI 2022</vt:lpstr>
      <vt:lpstr>4° TRI 2022</vt:lpstr>
      <vt:lpstr>Educação</vt:lpstr>
      <vt:lpstr>'4° TRI 2022'!Area_de_impressao</vt:lpstr>
      <vt:lpstr>Infraestrutura!Area_de_impressao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Loiane Romanato</dc:creator>
  <cp:lastModifiedBy>Usuario</cp:lastModifiedBy>
  <cp:lastPrinted>2022-10-26T20:02:52Z</cp:lastPrinted>
  <dcterms:created xsi:type="dcterms:W3CDTF">2021-02-01T20:01:36Z</dcterms:created>
  <dcterms:modified xsi:type="dcterms:W3CDTF">2023-03-16T20:47:22Z</dcterms:modified>
</cp:coreProperties>
</file>